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D:\01_Dinas Kesehatan\01_TAHUNAN_06_KEGIATAN_IKM\2026\"/>
    </mc:Choice>
  </mc:AlternateContent>
  <xr:revisionPtr revIDLastSave="0" documentId="13_ncr:1_{65BDA193-7C29-4A97-A421-D1893056234D}" xr6:coauthVersionLast="47" xr6:coauthVersionMax="47" xr10:uidLastSave="{00000000-0000-0000-0000-000000000000}"/>
  <bookViews>
    <workbookView xWindow="-108" yWindow="-108" windowWidth="23256" windowHeight="12456" tabRatio="887" activeTab="8" xr2:uid="{00000000-000D-0000-FFFF-FFFF00000000}"/>
  </bookViews>
  <sheets>
    <sheet name="REKAP PER UNSUR" sheetId="23" r:id="rId1"/>
    <sheet name="REKAP PER INDIKATOR" sheetId="29" r:id="rId2"/>
    <sheet name="REKAP FINAL" sheetId="30" r:id="rId3"/>
    <sheet name="Regli-S" sheetId="15" r:id="rId4"/>
    <sheet name="Kesus-S" sheetId="16" r:id="rId5"/>
    <sheet name="Kesdas-S" sheetId="17" r:id="rId6"/>
    <sheet name="PSDK-S" sheetId="18" r:id="rId7"/>
    <sheet name="Sarpras-S" sheetId="19" r:id="rId8"/>
    <sheet name="Farmakmin-S" sheetId="20" r:id="rId9"/>
    <sheet name="Umpeg-R" sheetId="24" r:id="rId10"/>
    <sheet name="Keuangan-R" sheetId="14" r:id="rId11"/>
    <sheet name="PE-R" sheetId="10" r:id="rId12"/>
    <sheet name="Regli-R" sheetId="4" r:id="rId13"/>
    <sheet name="Kesus-R" sheetId="11" r:id="rId14"/>
    <sheet name="Kesdas-R" sheetId="6" r:id="rId15"/>
    <sheet name="Promkes-R" sheetId="25" r:id="rId16"/>
    <sheet name="GiziKIA-R" sheetId="26" r:id="rId17"/>
    <sheet name="Keswapol-R" sheetId="27" r:id="rId18"/>
    <sheet name="Survim-R" sheetId="5" r:id="rId19"/>
    <sheet name="P2P-R" sheetId="13" r:id="rId20"/>
    <sheet name="Kesling-R" sheetId="21" r:id="rId21"/>
    <sheet name="PSDK-R" sheetId="28" r:id="rId22"/>
    <sheet name="Sarpras-R" sheetId="22" r:id="rId23"/>
    <sheet name="Farmakmin-R" sheetId="7" r:id="rId24"/>
  </sheets>
  <definedNames>
    <definedName name="_xlnm._FilterDatabase" localSheetId="23" hidden="1">'Farmakmin-R'!$C$21:$E$21</definedName>
    <definedName name="_xlnm._FilterDatabase" localSheetId="16" hidden="1">'GiziKIA-R'!$C$21:$E$21</definedName>
    <definedName name="_xlnm._FilterDatabase" localSheetId="14" hidden="1">'Kesdas-R'!$C$21:$E$21</definedName>
    <definedName name="_xlnm._FilterDatabase" localSheetId="20" hidden="1">'Kesling-R'!$C$21:$E$21</definedName>
    <definedName name="_xlnm._FilterDatabase" localSheetId="13" hidden="1">'Kesus-R'!$C$21:$E$21</definedName>
    <definedName name="_xlnm._FilterDatabase" localSheetId="17" hidden="1">'Keswapol-R'!$C$21:$E$21</definedName>
    <definedName name="_xlnm._FilterDatabase" localSheetId="19" hidden="1">'P2P-R'!$C$21:$E$21</definedName>
    <definedName name="_xlnm._FilterDatabase" localSheetId="11" hidden="1">'PE-R'!$C$21:$E$21</definedName>
    <definedName name="_xlnm._FilterDatabase" localSheetId="15" hidden="1">'Promkes-R'!$C$21:$E$21</definedName>
    <definedName name="_xlnm._FilterDatabase" localSheetId="21" hidden="1">'PSDK-R'!$C$21:$E$21</definedName>
    <definedName name="_xlnm._FilterDatabase" localSheetId="12" hidden="1">'Regli-R'!$C$21:$E$21</definedName>
    <definedName name="_xlnm._FilterDatabase" localSheetId="22" hidden="1">'Sarpras-R'!$C$21:$E$21</definedName>
    <definedName name="_xlnm._FilterDatabase" localSheetId="18" hidden="1">'Survim-R'!$C$21:$E$21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7" l="1"/>
  <c r="E17" i="17"/>
  <c r="E16" i="17"/>
  <c r="E15" i="17"/>
  <c r="E14" i="17"/>
  <c r="E13" i="17"/>
  <c r="E12" i="17"/>
  <c r="E11" i="17"/>
  <c r="E10" i="17"/>
  <c r="E9" i="17"/>
  <c r="E8" i="17"/>
  <c r="S32" i="30"/>
  <c r="E7" i="17"/>
  <c r="E6" i="17"/>
  <c r="E7" i="18"/>
  <c r="E6" i="18"/>
  <c r="D7" i="18"/>
  <c r="D8" i="20"/>
  <c r="D8" i="19"/>
  <c r="H7" i="18"/>
  <c r="H6" i="18"/>
  <c r="D8" i="17"/>
  <c r="D8" i="16"/>
  <c r="H6" i="16"/>
  <c r="AE174" i="30"/>
  <c r="AE172" i="30"/>
  <c r="AA173" i="30"/>
  <c r="AA174" i="30"/>
  <c r="AA175" i="30"/>
  <c r="AA176" i="30"/>
  <c r="AA177" i="30"/>
  <c r="AA178" i="30"/>
  <c r="AA179" i="30"/>
  <c r="AA180" i="30"/>
  <c r="AA181" i="30"/>
  <c r="AA182" i="30"/>
  <c r="AA183" i="30"/>
  <c r="AA184" i="30"/>
  <c r="AA172" i="30"/>
  <c r="Y173" i="30"/>
  <c r="Y174" i="30"/>
  <c r="Y175" i="30"/>
  <c r="Y176" i="30"/>
  <c r="Y177" i="30"/>
  <c r="Y178" i="30"/>
  <c r="Y179" i="30"/>
  <c r="Y180" i="30"/>
  <c r="Y181" i="30"/>
  <c r="Y182" i="30"/>
  <c r="Y183" i="30"/>
  <c r="Y184" i="30"/>
  <c r="Y172" i="30"/>
  <c r="Y138" i="30"/>
  <c r="W173" i="30"/>
  <c r="W174" i="30"/>
  <c r="W175" i="30"/>
  <c r="W176" i="30"/>
  <c r="W177" i="30"/>
  <c r="W178" i="30"/>
  <c r="W179" i="30"/>
  <c r="W180" i="30"/>
  <c r="W181" i="30"/>
  <c r="W182" i="30"/>
  <c r="W183" i="30"/>
  <c r="W184" i="30"/>
  <c r="W172" i="30"/>
  <c r="U173" i="30"/>
  <c r="U174" i="30"/>
  <c r="U175" i="30"/>
  <c r="U176" i="30"/>
  <c r="U177" i="30"/>
  <c r="U178" i="30"/>
  <c r="U179" i="30"/>
  <c r="U180" i="30"/>
  <c r="U181" i="30"/>
  <c r="U182" i="30"/>
  <c r="U183" i="30"/>
  <c r="U184" i="30"/>
  <c r="U172" i="30"/>
  <c r="S173" i="30"/>
  <c r="S174" i="30"/>
  <c r="S175" i="30"/>
  <c r="S176" i="30"/>
  <c r="S177" i="30"/>
  <c r="S178" i="30"/>
  <c r="S179" i="30"/>
  <c r="S180" i="30"/>
  <c r="S181" i="30"/>
  <c r="S182" i="30"/>
  <c r="S183" i="30"/>
  <c r="S184" i="30"/>
  <c r="S172" i="30"/>
  <c r="U74" i="30"/>
  <c r="U75" i="30"/>
  <c r="U76" i="30"/>
  <c r="U77" i="30"/>
  <c r="U78" i="30"/>
  <c r="Z173" i="30"/>
  <c r="Z174" i="30"/>
  <c r="Z175" i="30"/>
  <c r="Z176" i="30"/>
  <c r="Z177" i="30"/>
  <c r="Z178" i="30"/>
  <c r="Z179" i="30"/>
  <c r="Z180" i="30"/>
  <c r="Z181" i="30"/>
  <c r="Z182" i="30"/>
  <c r="Z183" i="30"/>
  <c r="Z184" i="30"/>
  <c r="Z172" i="30"/>
  <c r="X173" i="30"/>
  <c r="X174" i="30"/>
  <c r="X175" i="30"/>
  <c r="X176" i="30"/>
  <c r="X177" i="30"/>
  <c r="X178" i="30"/>
  <c r="X179" i="30"/>
  <c r="X180" i="30"/>
  <c r="X181" i="30"/>
  <c r="X182" i="30"/>
  <c r="X183" i="30"/>
  <c r="X184" i="30"/>
  <c r="X172" i="30"/>
  <c r="V173" i="30"/>
  <c r="V174" i="30"/>
  <c r="V175" i="30"/>
  <c r="V176" i="30"/>
  <c r="V177" i="30"/>
  <c r="V178" i="30"/>
  <c r="V179" i="30"/>
  <c r="V180" i="30"/>
  <c r="V181" i="30"/>
  <c r="V182" i="30"/>
  <c r="V183" i="30"/>
  <c r="V184" i="30"/>
  <c r="V172" i="30"/>
  <c r="T173" i="30"/>
  <c r="T174" i="30"/>
  <c r="T175" i="30"/>
  <c r="T176" i="30"/>
  <c r="T177" i="30"/>
  <c r="T178" i="30"/>
  <c r="T179" i="30"/>
  <c r="T180" i="30"/>
  <c r="T181" i="30"/>
  <c r="T182" i="30"/>
  <c r="T183" i="30"/>
  <c r="T184" i="30"/>
  <c r="T172" i="30"/>
  <c r="R173" i="30"/>
  <c r="AB173" i="30" s="1"/>
  <c r="R174" i="30"/>
  <c r="AB174" i="30" s="1"/>
  <c r="R175" i="30"/>
  <c r="AB175" i="30" s="1"/>
  <c r="R176" i="30"/>
  <c r="AB176" i="30" s="1"/>
  <c r="R177" i="30"/>
  <c r="AB177" i="30" s="1"/>
  <c r="R178" i="30"/>
  <c r="AB178" i="30" s="1"/>
  <c r="R179" i="30"/>
  <c r="AB179" i="30" s="1"/>
  <c r="R180" i="30"/>
  <c r="AB180" i="30" s="1"/>
  <c r="R181" i="30"/>
  <c r="AB181" i="30" s="1"/>
  <c r="R182" i="30"/>
  <c r="AB182" i="30" s="1"/>
  <c r="R183" i="30"/>
  <c r="AB183" i="30" s="1"/>
  <c r="R184" i="30"/>
  <c r="AB184" i="30" s="1"/>
  <c r="R172" i="30"/>
  <c r="T69" i="30"/>
  <c r="T70" i="30"/>
  <c r="T71" i="30"/>
  <c r="T72" i="30"/>
  <c r="T73" i="30"/>
  <c r="T74" i="30"/>
  <c r="T75" i="30"/>
  <c r="T76" i="30"/>
  <c r="T77" i="30"/>
  <c r="T78" i="30"/>
  <c r="T66" i="30"/>
  <c r="AB172" i="30"/>
  <c r="R32" i="30"/>
  <c r="O20" i="29"/>
  <c r="O21" i="29"/>
  <c r="O22" i="29"/>
  <c r="O23" i="29"/>
  <c r="O24" i="29"/>
  <c r="O25" i="29"/>
  <c r="O26" i="29"/>
  <c r="O19" i="29"/>
  <c r="O9" i="29"/>
  <c r="O3" i="29"/>
  <c r="O4" i="29"/>
  <c r="O5" i="29"/>
  <c r="O6" i="29"/>
  <c r="O7" i="29"/>
  <c r="O8" i="29"/>
  <c r="O2" i="29"/>
  <c r="U132" i="23"/>
  <c r="U110" i="23"/>
  <c r="G20" i="29"/>
  <c r="G19" i="29"/>
  <c r="C152" i="23"/>
  <c r="C153" i="23" s="1"/>
  <c r="D152" i="23"/>
  <c r="D153" i="23" s="1"/>
  <c r="E152" i="23"/>
  <c r="E153" i="23" s="1"/>
  <c r="F152" i="23"/>
  <c r="F153" i="23" s="1"/>
  <c r="G152" i="23"/>
  <c r="G153" i="23" s="1"/>
  <c r="H152" i="23"/>
  <c r="H153" i="23" s="1"/>
  <c r="I152" i="23"/>
  <c r="I153" i="23" s="1"/>
  <c r="J152" i="23"/>
  <c r="J153" i="23" s="1"/>
  <c r="B152" i="23"/>
  <c r="C145" i="23"/>
  <c r="C146" i="23" s="1"/>
  <c r="D145" i="23"/>
  <c r="D146" i="23" s="1"/>
  <c r="E145" i="23"/>
  <c r="E146" i="23" s="1"/>
  <c r="F145" i="23"/>
  <c r="F146" i="23" s="1"/>
  <c r="G145" i="23"/>
  <c r="G146" i="23" s="1"/>
  <c r="H145" i="23"/>
  <c r="H146" i="23" s="1"/>
  <c r="I145" i="23"/>
  <c r="I146" i="23" s="1"/>
  <c r="J145" i="23"/>
  <c r="J146" i="23" s="1"/>
  <c r="B145" i="23"/>
  <c r="B146" i="23" s="1"/>
  <c r="C138" i="23"/>
  <c r="D138" i="23"/>
  <c r="D139" i="23" s="1"/>
  <c r="E138" i="23"/>
  <c r="F138" i="23"/>
  <c r="G138" i="23"/>
  <c r="H138" i="23"/>
  <c r="H139" i="23" s="1"/>
  <c r="I138" i="23"/>
  <c r="J138" i="23"/>
  <c r="AC152" i="23" s="1"/>
  <c r="B138" i="23"/>
  <c r="U152" i="23" s="1"/>
  <c r="C130" i="23"/>
  <c r="C131" i="23" s="1"/>
  <c r="D130" i="23"/>
  <c r="D131" i="23" s="1"/>
  <c r="E130" i="23"/>
  <c r="E131" i="23" s="1"/>
  <c r="F130" i="23"/>
  <c r="F131" i="23" s="1"/>
  <c r="G130" i="23"/>
  <c r="G131" i="23" s="1"/>
  <c r="H130" i="23"/>
  <c r="H131" i="23" s="1"/>
  <c r="I130" i="23"/>
  <c r="I131" i="23" s="1"/>
  <c r="J130" i="23"/>
  <c r="J131" i="23" s="1"/>
  <c r="B130" i="23"/>
  <c r="B131" i="23" s="1"/>
  <c r="C123" i="23"/>
  <c r="D123" i="23"/>
  <c r="E123" i="23"/>
  <c r="F123" i="23"/>
  <c r="G123" i="23"/>
  <c r="G124" i="23" s="1"/>
  <c r="H123" i="23"/>
  <c r="I123" i="23"/>
  <c r="I124" i="23" s="1"/>
  <c r="J123" i="23"/>
  <c r="J124" i="23" s="1"/>
  <c r="B123" i="23"/>
  <c r="C116" i="23"/>
  <c r="D116" i="23"/>
  <c r="W130" i="23" s="1"/>
  <c r="E116" i="23"/>
  <c r="F116" i="23"/>
  <c r="F117" i="23" s="1"/>
  <c r="G116" i="23"/>
  <c r="H116" i="23"/>
  <c r="H117" i="23" s="1"/>
  <c r="I116" i="23"/>
  <c r="J116" i="23"/>
  <c r="AC130" i="23" s="1"/>
  <c r="B116" i="23"/>
  <c r="B117" i="23" s="1"/>
  <c r="C108" i="23"/>
  <c r="C109" i="23" s="1"/>
  <c r="D108" i="23"/>
  <c r="D109" i="23" s="1"/>
  <c r="E108" i="23"/>
  <c r="E109" i="23" s="1"/>
  <c r="F108" i="23"/>
  <c r="F109" i="23" s="1"/>
  <c r="G108" i="23"/>
  <c r="G109" i="23" s="1"/>
  <c r="H108" i="23"/>
  <c r="H109" i="23" s="1"/>
  <c r="I108" i="23"/>
  <c r="I109" i="23" s="1"/>
  <c r="J108" i="23"/>
  <c r="J109" i="23" s="1"/>
  <c r="B108" i="23"/>
  <c r="B109" i="23" s="1"/>
  <c r="C101" i="23"/>
  <c r="C102" i="23" s="1"/>
  <c r="D101" i="23"/>
  <c r="D102" i="23" s="1"/>
  <c r="E101" i="23"/>
  <c r="E102" i="23" s="1"/>
  <c r="F101" i="23"/>
  <c r="F102" i="23" s="1"/>
  <c r="G101" i="23"/>
  <c r="G102" i="23" s="1"/>
  <c r="H101" i="23"/>
  <c r="H102" i="23" s="1"/>
  <c r="I101" i="23"/>
  <c r="I102" i="23" s="1"/>
  <c r="J101" i="23"/>
  <c r="J102" i="23" s="1"/>
  <c r="B101" i="23"/>
  <c r="C94" i="23"/>
  <c r="D94" i="23"/>
  <c r="W108" i="23" s="1"/>
  <c r="E94" i="23"/>
  <c r="F94" i="23"/>
  <c r="F95" i="23" s="1"/>
  <c r="G94" i="23"/>
  <c r="H94" i="23"/>
  <c r="AA108" i="23" s="1"/>
  <c r="I94" i="23"/>
  <c r="I95" i="23" s="1"/>
  <c r="J94" i="23"/>
  <c r="J95" i="23" s="1"/>
  <c r="B94" i="23"/>
  <c r="B95" i="23" s="1"/>
  <c r="C86" i="23"/>
  <c r="D86" i="23"/>
  <c r="D87" i="23" s="1"/>
  <c r="E86" i="23"/>
  <c r="E87" i="23" s="1"/>
  <c r="F86" i="23"/>
  <c r="F87" i="23" s="1"/>
  <c r="G86" i="23"/>
  <c r="G87" i="23" s="1"/>
  <c r="H86" i="23"/>
  <c r="H87" i="23" s="1"/>
  <c r="I86" i="23"/>
  <c r="I87" i="23" s="1"/>
  <c r="J86" i="23"/>
  <c r="J87" i="23" s="1"/>
  <c r="B86" i="23"/>
  <c r="B87" i="23" s="1"/>
  <c r="C79" i="23"/>
  <c r="C80" i="23" s="1"/>
  <c r="D79" i="23"/>
  <c r="E79" i="23"/>
  <c r="E80" i="23" s="1"/>
  <c r="F79" i="23"/>
  <c r="F80" i="23" s="1"/>
  <c r="G79" i="23"/>
  <c r="G80" i="23" s="1"/>
  <c r="H79" i="23"/>
  <c r="I79" i="23"/>
  <c r="I80" i="23" s="1"/>
  <c r="J79" i="23"/>
  <c r="J80" i="23" s="1"/>
  <c r="B79" i="23"/>
  <c r="C72" i="23"/>
  <c r="D72" i="23"/>
  <c r="E72" i="23"/>
  <c r="F72" i="23"/>
  <c r="G72" i="23"/>
  <c r="H72" i="23"/>
  <c r="I72" i="23"/>
  <c r="AB86" i="23" s="1"/>
  <c r="J72" i="23"/>
  <c r="J73" i="23" s="1"/>
  <c r="B72" i="23"/>
  <c r="B73" i="23" s="1"/>
  <c r="C64" i="23"/>
  <c r="D64" i="23"/>
  <c r="D65" i="23" s="1"/>
  <c r="E64" i="23"/>
  <c r="E65" i="23" s="1"/>
  <c r="F64" i="23"/>
  <c r="F65" i="23" s="1"/>
  <c r="G64" i="23"/>
  <c r="G65" i="23" s="1"/>
  <c r="H64" i="23"/>
  <c r="H65" i="23" s="1"/>
  <c r="I64" i="23"/>
  <c r="I65" i="23" s="1"/>
  <c r="J64" i="23"/>
  <c r="J65" i="23" s="1"/>
  <c r="B64" i="23"/>
  <c r="B65" i="23" s="1"/>
  <c r="C57" i="23"/>
  <c r="C58" i="23" s="1"/>
  <c r="D57" i="23"/>
  <c r="D58" i="23" s="1"/>
  <c r="E57" i="23"/>
  <c r="E58" i="23" s="1"/>
  <c r="F57" i="23"/>
  <c r="F58" i="23" s="1"/>
  <c r="G57" i="23"/>
  <c r="G58" i="23" s="1"/>
  <c r="H57" i="23"/>
  <c r="H58" i="23" s="1"/>
  <c r="I57" i="23"/>
  <c r="I58" i="23" s="1"/>
  <c r="J57" i="23"/>
  <c r="J58" i="23" s="1"/>
  <c r="B57" i="23"/>
  <c r="C50" i="23"/>
  <c r="D50" i="23"/>
  <c r="W64" i="23" s="1"/>
  <c r="W163" i="23" s="1"/>
  <c r="E50" i="23"/>
  <c r="E51" i="23" s="1"/>
  <c r="F50" i="23"/>
  <c r="F51" i="23" s="1"/>
  <c r="G50" i="23"/>
  <c r="H50" i="23"/>
  <c r="AA64" i="23" s="1"/>
  <c r="I50" i="23"/>
  <c r="AB64" i="23" s="1"/>
  <c r="J50" i="23"/>
  <c r="J51" i="23" s="1"/>
  <c r="B50" i="23"/>
  <c r="B51" i="23" s="1"/>
  <c r="C41" i="23"/>
  <c r="D41" i="23"/>
  <c r="D42" i="23" s="1"/>
  <c r="E41" i="23"/>
  <c r="E42" i="23" s="1"/>
  <c r="F41" i="23"/>
  <c r="F42" i="23" s="1"/>
  <c r="G41" i="23"/>
  <c r="G42" i="23" s="1"/>
  <c r="H41" i="23"/>
  <c r="H42" i="23" s="1"/>
  <c r="I41" i="23"/>
  <c r="I42" i="23" s="1"/>
  <c r="J41" i="23"/>
  <c r="J42" i="23" s="1"/>
  <c r="B41" i="23"/>
  <c r="B42" i="23" s="1"/>
  <c r="C34" i="23"/>
  <c r="C35" i="23" s="1"/>
  <c r="D34" i="23"/>
  <c r="D35" i="23" s="1"/>
  <c r="E34" i="23"/>
  <c r="E35" i="23" s="1"/>
  <c r="F34" i="23"/>
  <c r="F35" i="23" s="1"/>
  <c r="G34" i="23"/>
  <c r="G35" i="23" s="1"/>
  <c r="H34" i="23"/>
  <c r="H35" i="23" s="1"/>
  <c r="I34" i="23"/>
  <c r="I35" i="23" s="1"/>
  <c r="J34" i="23"/>
  <c r="J35" i="23" s="1"/>
  <c r="B34" i="23"/>
  <c r="C27" i="23"/>
  <c r="D27" i="23"/>
  <c r="W41" i="23" s="1"/>
  <c r="AL28" i="23" s="1"/>
  <c r="E27" i="23"/>
  <c r="E28" i="23" s="1"/>
  <c r="F27" i="23"/>
  <c r="Y41" i="23" s="1"/>
  <c r="Y42" i="23" s="1"/>
  <c r="G27" i="23"/>
  <c r="H27" i="23"/>
  <c r="AA41" i="23" s="1"/>
  <c r="I27" i="23"/>
  <c r="AB41" i="23" s="1"/>
  <c r="J27" i="23"/>
  <c r="AC41" i="23" s="1"/>
  <c r="AC42" i="23" s="1"/>
  <c r="B27" i="23"/>
  <c r="U41" i="23" s="1"/>
  <c r="U42" i="23" s="1"/>
  <c r="B5" i="23"/>
  <c r="C5" i="23"/>
  <c r="D5" i="23"/>
  <c r="E5" i="23"/>
  <c r="F5" i="23"/>
  <c r="G5" i="23"/>
  <c r="H5" i="23"/>
  <c r="I5" i="23"/>
  <c r="J5" i="23"/>
  <c r="L5" i="23"/>
  <c r="N19" i="7"/>
  <c r="M19" i="7"/>
  <c r="L19" i="7"/>
  <c r="K19" i="7"/>
  <c r="J19" i="7"/>
  <c r="I19" i="7"/>
  <c r="H19" i="7"/>
  <c r="G19" i="7"/>
  <c r="F19" i="7"/>
  <c r="N19" i="22"/>
  <c r="M19" i="22"/>
  <c r="L19" i="22"/>
  <c r="K19" i="22"/>
  <c r="J19" i="22"/>
  <c r="I19" i="22"/>
  <c r="H19" i="22"/>
  <c r="G19" i="22"/>
  <c r="F19" i="22"/>
  <c r="N19" i="28"/>
  <c r="M19" i="28"/>
  <c r="L19" i="28"/>
  <c r="K19" i="28"/>
  <c r="J19" i="28"/>
  <c r="I19" i="28"/>
  <c r="H19" i="28"/>
  <c r="G19" i="28"/>
  <c r="F19" i="28"/>
  <c r="N19" i="21"/>
  <c r="M19" i="21"/>
  <c r="L19" i="21"/>
  <c r="K19" i="21"/>
  <c r="J19" i="21"/>
  <c r="I19" i="21"/>
  <c r="H19" i="21"/>
  <c r="G19" i="21"/>
  <c r="F19" i="21"/>
  <c r="N19" i="13"/>
  <c r="M19" i="13"/>
  <c r="L19" i="13"/>
  <c r="K19" i="13"/>
  <c r="J19" i="13"/>
  <c r="I19" i="13"/>
  <c r="H19" i="13"/>
  <c r="G19" i="13"/>
  <c r="F19" i="13"/>
  <c r="N19" i="5"/>
  <c r="M19" i="5"/>
  <c r="L19" i="5"/>
  <c r="K19" i="5"/>
  <c r="J19" i="5"/>
  <c r="I19" i="5"/>
  <c r="H19" i="5"/>
  <c r="G19" i="5"/>
  <c r="F19" i="5"/>
  <c r="N19" i="27"/>
  <c r="M19" i="27"/>
  <c r="L19" i="27"/>
  <c r="K19" i="27"/>
  <c r="J19" i="27"/>
  <c r="I19" i="27"/>
  <c r="H19" i="27"/>
  <c r="G19" i="27"/>
  <c r="F19" i="27"/>
  <c r="N19" i="26"/>
  <c r="M19" i="26"/>
  <c r="L19" i="26"/>
  <c r="K19" i="26"/>
  <c r="J19" i="26"/>
  <c r="I19" i="26"/>
  <c r="H19" i="26"/>
  <c r="G19" i="26"/>
  <c r="F19" i="26"/>
  <c r="N19" i="25"/>
  <c r="M19" i="25"/>
  <c r="L19" i="25"/>
  <c r="K19" i="25"/>
  <c r="J19" i="25"/>
  <c r="I19" i="25"/>
  <c r="H19" i="25"/>
  <c r="G19" i="25"/>
  <c r="F19" i="25"/>
  <c r="N19" i="6"/>
  <c r="M19" i="6"/>
  <c r="L19" i="6"/>
  <c r="K19" i="6"/>
  <c r="J19" i="6"/>
  <c r="I19" i="6"/>
  <c r="H19" i="6"/>
  <c r="G19" i="6"/>
  <c r="F19" i="6"/>
  <c r="D18" i="20"/>
  <c r="D17" i="20"/>
  <c r="D16" i="20"/>
  <c r="D15" i="20"/>
  <c r="D14" i="20"/>
  <c r="D13" i="20"/>
  <c r="D12" i="20"/>
  <c r="D11" i="20"/>
  <c r="D10" i="20"/>
  <c r="D9" i="20"/>
  <c r="D7" i="20"/>
  <c r="D6" i="20"/>
  <c r="D18" i="19"/>
  <c r="D17" i="19"/>
  <c r="D16" i="19"/>
  <c r="D15" i="19"/>
  <c r="D14" i="19"/>
  <c r="D13" i="19"/>
  <c r="D12" i="19"/>
  <c r="D11" i="19"/>
  <c r="D10" i="19"/>
  <c r="D9" i="19"/>
  <c r="D7" i="19"/>
  <c r="D6" i="19"/>
  <c r="D18" i="18"/>
  <c r="D17" i="18"/>
  <c r="D16" i="18"/>
  <c r="D15" i="18"/>
  <c r="D14" i="18"/>
  <c r="D13" i="18"/>
  <c r="D12" i="18"/>
  <c r="D11" i="18"/>
  <c r="D10" i="18"/>
  <c r="D9" i="18"/>
  <c r="D8" i="18"/>
  <c r="D6" i="18"/>
  <c r="D18" i="17"/>
  <c r="D17" i="17"/>
  <c r="D16" i="17"/>
  <c r="D15" i="17"/>
  <c r="D14" i="17"/>
  <c r="D13" i="17"/>
  <c r="D12" i="17"/>
  <c r="D11" i="17"/>
  <c r="D10" i="17"/>
  <c r="D9" i="17"/>
  <c r="D7" i="17"/>
  <c r="D6" i="17"/>
  <c r="I6" i="17" s="1"/>
  <c r="D18" i="16"/>
  <c r="D17" i="16"/>
  <c r="D16" i="16"/>
  <c r="D15" i="16"/>
  <c r="D14" i="16"/>
  <c r="D13" i="16"/>
  <c r="D12" i="16"/>
  <c r="D11" i="16"/>
  <c r="D10" i="16"/>
  <c r="D9" i="16"/>
  <c r="D7" i="16"/>
  <c r="D6" i="16"/>
  <c r="N19" i="15"/>
  <c r="M19" i="15"/>
  <c r="L19" i="15"/>
  <c r="K19" i="15"/>
  <c r="J19" i="15"/>
  <c r="I19" i="15"/>
  <c r="H19" i="15"/>
  <c r="G19" i="15"/>
  <c r="F19" i="15"/>
  <c r="N19" i="16"/>
  <c r="J12" i="23" s="1"/>
  <c r="M19" i="16"/>
  <c r="I12" i="23" s="1"/>
  <c r="L19" i="16"/>
  <c r="H12" i="23" s="1"/>
  <c r="H13" i="23" s="1"/>
  <c r="K19" i="16"/>
  <c r="G12" i="23" s="1"/>
  <c r="J19" i="16"/>
  <c r="F12" i="23" s="1"/>
  <c r="I19" i="16"/>
  <c r="E12" i="23" s="1"/>
  <c r="H19" i="16"/>
  <c r="D12" i="23" s="1"/>
  <c r="D13" i="23" s="1"/>
  <c r="G19" i="16"/>
  <c r="C12" i="23" s="1"/>
  <c r="F19" i="16"/>
  <c r="B12" i="23" s="1"/>
  <c r="N19" i="17"/>
  <c r="J19" i="23" s="1"/>
  <c r="J20" i="23" s="1"/>
  <c r="M19" i="17"/>
  <c r="I19" i="23" s="1"/>
  <c r="I20" i="23" s="1"/>
  <c r="L19" i="17"/>
  <c r="H19" i="23" s="1"/>
  <c r="H20" i="23" s="1"/>
  <c r="K19" i="17"/>
  <c r="G19" i="23" s="1"/>
  <c r="G20" i="23" s="1"/>
  <c r="J19" i="17"/>
  <c r="F19" i="23" s="1"/>
  <c r="F20" i="23" s="1"/>
  <c r="I19" i="17"/>
  <c r="E19" i="23" s="1"/>
  <c r="E20" i="23" s="1"/>
  <c r="H19" i="17"/>
  <c r="D19" i="23" s="1"/>
  <c r="D20" i="23" s="1"/>
  <c r="G19" i="17"/>
  <c r="C19" i="23" s="1"/>
  <c r="F19" i="17"/>
  <c r="B19" i="23" s="1"/>
  <c r="N19" i="18"/>
  <c r="M19" i="18"/>
  <c r="L19" i="18"/>
  <c r="K19" i="18"/>
  <c r="J19" i="18"/>
  <c r="I19" i="18"/>
  <c r="H19" i="18"/>
  <c r="G19" i="18"/>
  <c r="F19" i="18"/>
  <c r="N19" i="19"/>
  <c r="M19" i="19"/>
  <c r="L19" i="19"/>
  <c r="K19" i="19"/>
  <c r="J19" i="19"/>
  <c r="I19" i="19"/>
  <c r="H19" i="19"/>
  <c r="G19" i="19"/>
  <c r="F19" i="19"/>
  <c r="N19" i="20"/>
  <c r="M19" i="20"/>
  <c r="L19" i="20"/>
  <c r="K19" i="20"/>
  <c r="J19" i="20"/>
  <c r="I19" i="20"/>
  <c r="H19" i="20"/>
  <c r="G19" i="20"/>
  <c r="F19" i="20"/>
  <c r="D18" i="15"/>
  <c r="D17" i="15"/>
  <c r="E17" i="15" s="1"/>
  <c r="D16" i="15"/>
  <c r="D15" i="15"/>
  <c r="D14" i="15"/>
  <c r="D13" i="15"/>
  <c r="D12" i="15"/>
  <c r="E12" i="15" s="1"/>
  <c r="D11" i="15"/>
  <c r="D10" i="15"/>
  <c r="E10" i="15" s="1"/>
  <c r="D9" i="15"/>
  <c r="E9" i="15" s="1"/>
  <c r="D8" i="15"/>
  <c r="D7" i="15"/>
  <c r="D6" i="15"/>
  <c r="E6" i="15" s="1"/>
  <c r="D18" i="7"/>
  <c r="D17" i="7"/>
  <c r="D16" i="7"/>
  <c r="D15" i="7"/>
  <c r="D14" i="7"/>
  <c r="D13" i="7"/>
  <c r="D12" i="7"/>
  <c r="D11" i="7"/>
  <c r="D10" i="7"/>
  <c r="D9" i="7"/>
  <c r="D8" i="7"/>
  <c r="D7" i="7"/>
  <c r="D6" i="7"/>
  <c r="D18" i="22"/>
  <c r="D17" i="22"/>
  <c r="D16" i="22"/>
  <c r="D15" i="22"/>
  <c r="D14" i="22"/>
  <c r="D13" i="22"/>
  <c r="D12" i="22"/>
  <c r="D11" i="22"/>
  <c r="D10" i="22"/>
  <c r="D9" i="22"/>
  <c r="D8" i="22"/>
  <c r="D7" i="22"/>
  <c r="D6" i="22"/>
  <c r="D18" i="28"/>
  <c r="D17" i="28"/>
  <c r="D16" i="28"/>
  <c r="D15" i="28"/>
  <c r="D14" i="28"/>
  <c r="D13" i="28"/>
  <c r="D12" i="28"/>
  <c r="D11" i="28"/>
  <c r="D10" i="28"/>
  <c r="D9" i="28"/>
  <c r="D8" i="28"/>
  <c r="D7" i="28"/>
  <c r="D6" i="28"/>
  <c r="D18" i="21"/>
  <c r="D17" i="21"/>
  <c r="D16" i="21"/>
  <c r="D15" i="21"/>
  <c r="D14" i="21"/>
  <c r="D13" i="21"/>
  <c r="D12" i="21"/>
  <c r="D11" i="21"/>
  <c r="D10" i="21"/>
  <c r="D9" i="21"/>
  <c r="D8" i="21"/>
  <c r="D7" i="21"/>
  <c r="D6" i="21"/>
  <c r="D18" i="13"/>
  <c r="D17" i="13"/>
  <c r="D16" i="13"/>
  <c r="D15" i="13"/>
  <c r="D14" i="13"/>
  <c r="D13" i="13"/>
  <c r="D12" i="13"/>
  <c r="D11" i="13"/>
  <c r="D10" i="13"/>
  <c r="D9" i="13"/>
  <c r="D8" i="13"/>
  <c r="D7" i="13"/>
  <c r="D6" i="13"/>
  <c r="D18" i="5"/>
  <c r="D17" i="5"/>
  <c r="D16" i="5"/>
  <c r="D15" i="5"/>
  <c r="D14" i="5"/>
  <c r="D13" i="5"/>
  <c r="D12" i="5"/>
  <c r="D11" i="5"/>
  <c r="D10" i="5"/>
  <c r="D9" i="5"/>
  <c r="D8" i="5"/>
  <c r="D7" i="5"/>
  <c r="D6" i="5"/>
  <c r="D18" i="27"/>
  <c r="D17" i="27"/>
  <c r="D16" i="27"/>
  <c r="D15" i="27"/>
  <c r="D14" i="27"/>
  <c r="D13" i="27"/>
  <c r="D12" i="27"/>
  <c r="D11" i="27"/>
  <c r="D10" i="27"/>
  <c r="D9" i="27"/>
  <c r="D8" i="27"/>
  <c r="D7" i="27"/>
  <c r="D6" i="27"/>
  <c r="D18" i="26"/>
  <c r="D17" i="26"/>
  <c r="D16" i="26"/>
  <c r="D15" i="26"/>
  <c r="D14" i="26"/>
  <c r="D13" i="26"/>
  <c r="D12" i="26"/>
  <c r="D11" i="26"/>
  <c r="D10" i="26"/>
  <c r="D9" i="26"/>
  <c r="D8" i="26"/>
  <c r="D7" i="26"/>
  <c r="D6" i="26"/>
  <c r="D18" i="25"/>
  <c r="D17" i="25"/>
  <c r="D16" i="25"/>
  <c r="D15" i="25"/>
  <c r="D14" i="25"/>
  <c r="D13" i="25"/>
  <c r="D12" i="25"/>
  <c r="D11" i="25"/>
  <c r="D10" i="25"/>
  <c r="D9" i="25"/>
  <c r="D8" i="25"/>
  <c r="D7" i="25"/>
  <c r="D6" i="25"/>
  <c r="D18" i="6"/>
  <c r="D17" i="6"/>
  <c r="D16" i="6"/>
  <c r="D15" i="6"/>
  <c r="D14" i="6"/>
  <c r="D13" i="6"/>
  <c r="D12" i="6"/>
  <c r="D11" i="6"/>
  <c r="D10" i="6"/>
  <c r="D9" i="6"/>
  <c r="D8" i="6"/>
  <c r="D7" i="6"/>
  <c r="D6" i="6"/>
  <c r="D18" i="11"/>
  <c r="D17" i="11"/>
  <c r="D16" i="11"/>
  <c r="D15" i="11"/>
  <c r="D14" i="11"/>
  <c r="D13" i="11"/>
  <c r="D12" i="11"/>
  <c r="D11" i="11"/>
  <c r="D10" i="11"/>
  <c r="D9" i="11"/>
  <c r="D8" i="11"/>
  <c r="D7" i="11"/>
  <c r="D6" i="11"/>
  <c r="N19" i="11"/>
  <c r="M19" i="11"/>
  <c r="L19" i="11"/>
  <c r="K19" i="11"/>
  <c r="J19" i="11"/>
  <c r="I19" i="11"/>
  <c r="H19" i="11"/>
  <c r="G19" i="11"/>
  <c r="F19" i="11"/>
  <c r="F19" i="4"/>
  <c r="N19" i="4"/>
  <c r="M19" i="4"/>
  <c r="L19" i="4"/>
  <c r="K19" i="4"/>
  <c r="J19" i="4"/>
  <c r="I19" i="4"/>
  <c r="H19" i="4"/>
  <c r="G19" i="4"/>
  <c r="N19" i="10"/>
  <c r="M19" i="10"/>
  <c r="L19" i="10"/>
  <c r="K19" i="10"/>
  <c r="J19" i="10"/>
  <c r="I19" i="10"/>
  <c r="H19" i="10"/>
  <c r="G19" i="10"/>
  <c r="F19" i="10"/>
  <c r="N19" i="14"/>
  <c r="M19" i="14"/>
  <c r="L19" i="14"/>
  <c r="K19" i="14"/>
  <c r="J19" i="14"/>
  <c r="I19" i="14"/>
  <c r="H19" i="14"/>
  <c r="G19" i="14"/>
  <c r="F19" i="14"/>
  <c r="G19" i="24"/>
  <c r="H19" i="24"/>
  <c r="I19" i="24"/>
  <c r="J19" i="24"/>
  <c r="K19" i="24"/>
  <c r="L19" i="24"/>
  <c r="M19" i="24"/>
  <c r="N19" i="24"/>
  <c r="F19" i="24"/>
  <c r="D18" i="4"/>
  <c r="D17" i="4"/>
  <c r="D16" i="4"/>
  <c r="D15" i="4"/>
  <c r="D14" i="4"/>
  <c r="D13" i="4"/>
  <c r="D12" i="4"/>
  <c r="D11" i="4"/>
  <c r="D10" i="4"/>
  <c r="D9" i="4"/>
  <c r="D8" i="4"/>
  <c r="D7" i="4"/>
  <c r="D6" i="4"/>
  <c r="D18" i="10"/>
  <c r="D17" i="10"/>
  <c r="D16" i="10"/>
  <c r="D15" i="10"/>
  <c r="D14" i="10"/>
  <c r="D13" i="10"/>
  <c r="D12" i="10"/>
  <c r="D11" i="10"/>
  <c r="D10" i="10"/>
  <c r="D9" i="10"/>
  <c r="D8" i="10"/>
  <c r="D7" i="10"/>
  <c r="D6" i="10"/>
  <c r="D18" i="14"/>
  <c r="D17" i="14"/>
  <c r="D16" i="14"/>
  <c r="D15" i="14"/>
  <c r="D14" i="14"/>
  <c r="D13" i="14"/>
  <c r="D12" i="14"/>
  <c r="D11" i="14"/>
  <c r="D10" i="14"/>
  <c r="D9" i="14"/>
  <c r="D8" i="14"/>
  <c r="D7" i="14"/>
  <c r="D6" i="14"/>
  <c r="D18" i="24"/>
  <c r="D17" i="24"/>
  <c r="D16" i="24"/>
  <c r="D15" i="24"/>
  <c r="D14" i="24"/>
  <c r="D13" i="24"/>
  <c r="D12" i="24"/>
  <c r="D11" i="24"/>
  <c r="D10" i="24"/>
  <c r="D9" i="24"/>
  <c r="D8" i="24"/>
  <c r="D7" i="24"/>
  <c r="D6" i="24"/>
  <c r="E18" i="19"/>
  <c r="E17" i="19"/>
  <c r="E16" i="19"/>
  <c r="E15" i="19"/>
  <c r="E14" i="19"/>
  <c r="E13" i="19"/>
  <c r="E12" i="19"/>
  <c r="E11" i="19"/>
  <c r="E10" i="19"/>
  <c r="E9" i="19"/>
  <c r="E7" i="19"/>
  <c r="E6" i="19"/>
  <c r="E18" i="18"/>
  <c r="E17" i="18"/>
  <c r="E16" i="18"/>
  <c r="E15" i="18"/>
  <c r="E14" i="18"/>
  <c r="E13" i="18"/>
  <c r="E11" i="18"/>
  <c r="E9" i="18"/>
  <c r="E8" i="18"/>
  <c r="E18" i="15"/>
  <c r="E16" i="15"/>
  <c r="E14" i="15"/>
  <c r="R39" i="30"/>
  <c r="E7" i="15"/>
  <c r="V61" i="30"/>
  <c r="R61" i="30"/>
  <c r="V60" i="30"/>
  <c r="R60" i="30"/>
  <c r="V59" i="30"/>
  <c r="R59" i="30"/>
  <c r="V58" i="30"/>
  <c r="R58" i="30"/>
  <c r="V57" i="30"/>
  <c r="R57" i="30"/>
  <c r="V56" i="30"/>
  <c r="R56" i="30"/>
  <c r="V55" i="30"/>
  <c r="V54" i="30"/>
  <c r="R54" i="30"/>
  <c r="V53" i="30"/>
  <c r="V52" i="30"/>
  <c r="R52" i="30"/>
  <c r="R51" i="30"/>
  <c r="V50" i="30"/>
  <c r="V49" i="30"/>
  <c r="W49" i="30" s="1"/>
  <c r="R49" i="30"/>
  <c r="R42" i="30"/>
  <c r="B153" i="23"/>
  <c r="F124" i="23"/>
  <c r="E124" i="23"/>
  <c r="D124" i="23"/>
  <c r="C124" i="23"/>
  <c r="F73" i="23"/>
  <c r="E73" i="23"/>
  <c r="B35" i="23"/>
  <c r="H6" i="23"/>
  <c r="D6" i="23"/>
  <c r="I7" i="17" l="1"/>
  <c r="H7" i="16"/>
  <c r="B13" i="23"/>
  <c r="U19" i="23"/>
  <c r="E8" i="19"/>
  <c r="V51" i="30"/>
  <c r="AC184" i="30"/>
  <c r="AC176" i="30"/>
  <c r="AC174" i="30"/>
  <c r="AC175" i="30"/>
  <c r="AC178" i="30"/>
  <c r="AC179" i="30"/>
  <c r="AC180" i="30"/>
  <c r="AC181" i="30"/>
  <c r="AC182" i="30"/>
  <c r="AC183" i="30"/>
  <c r="AC177" i="30"/>
  <c r="AC173" i="30"/>
  <c r="AC172" i="30"/>
  <c r="D80" i="23"/>
  <c r="W86" i="23"/>
  <c r="H80" i="23"/>
  <c r="AA86" i="23"/>
  <c r="B20" i="23"/>
  <c r="C13" i="23"/>
  <c r="V19" i="23"/>
  <c r="E13" i="23"/>
  <c r="X19" i="23"/>
  <c r="F13" i="23"/>
  <c r="Y19" i="23"/>
  <c r="G13" i="23"/>
  <c r="Z19" i="23"/>
  <c r="I13" i="23"/>
  <c r="AB19" i="23"/>
  <c r="J13" i="23"/>
  <c r="AC19" i="23"/>
  <c r="E18" i="20"/>
  <c r="T61" i="30"/>
  <c r="X61" i="30"/>
  <c r="E17" i="20"/>
  <c r="X60" i="30"/>
  <c r="T60" i="30"/>
  <c r="E16" i="20"/>
  <c r="X59" i="30"/>
  <c r="T59" i="30"/>
  <c r="E15" i="20"/>
  <c r="X58" i="30"/>
  <c r="T58" i="30"/>
  <c r="E14" i="20"/>
  <c r="X57" i="30"/>
  <c r="Y57" i="30" s="1"/>
  <c r="T57" i="30"/>
  <c r="E13" i="20"/>
  <c r="X56" i="30"/>
  <c r="T56" i="30"/>
  <c r="E12" i="20"/>
  <c r="T55" i="30"/>
  <c r="E11" i="20"/>
  <c r="X54" i="30"/>
  <c r="T54" i="30"/>
  <c r="E10" i="20"/>
  <c r="T53" i="30"/>
  <c r="E9" i="20"/>
  <c r="X52" i="30"/>
  <c r="T52" i="30"/>
  <c r="E8" i="20"/>
  <c r="X51" i="30"/>
  <c r="T68" i="30" s="1"/>
  <c r="T51" i="30"/>
  <c r="E7" i="20"/>
  <c r="X50" i="30"/>
  <c r="T50" i="30"/>
  <c r="E6" i="20"/>
  <c r="X49" i="30"/>
  <c r="T49" i="30"/>
  <c r="U49" i="30" s="1"/>
  <c r="V44" i="30"/>
  <c r="V43" i="30"/>
  <c r="V42" i="30"/>
  <c r="V41" i="30"/>
  <c r="V40" i="30"/>
  <c r="W40" i="30" s="1"/>
  <c r="V39" i="30"/>
  <c r="V38" i="30"/>
  <c r="V37" i="30"/>
  <c r="V35" i="30"/>
  <c r="V33" i="30"/>
  <c r="V32" i="30"/>
  <c r="W32" i="30" s="1"/>
  <c r="X39" i="30"/>
  <c r="R73" i="30" s="1"/>
  <c r="V73" i="30" s="1"/>
  <c r="P19" i="30" s="1"/>
  <c r="I19" i="30" s="1"/>
  <c r="D10" i="29"/>
  <c r="D12" i="29"/>
  <c r="E15" i="15"/>
  <c r="E11" i="15"/>
  <c r="X37" i="30"/>
  <c r="R71" i="30" s="1"/>
  <c r="V71" i="30" s="1"/>
  <c r="P17" i="30" s="1"/>
  <c r="I17" i="30" s="1"/>
  <c r="E8" i="15"/>
  <c r="R34" i="30"/>
  <c r="E18" i="16"/>
  <c r="T44" i="30"/>
  <c r="E17" i="16"/>
  <c r="T43" i="30"/>
  <c r="E16" i="16"/>
  <c r="T42" i="30"/>
  <c r="E15" i="16"/>
  <c r="T41" i="30"/>
  <c r="E13" i="16"/>
  <c r="T39" i="30"/>
  <c r="E12" i="16"/>
  <c r="T38" i="30"/>
  <c r="E11" i="16"/>
  <c r="T37" i="30"/>
  <c r="E10" i="16"/>
  <c r="T36" i="30"/>
  <c r="E9" i="16"/>
  <c r="T35" i="30"/>
  <c r="E8" i="16"/>
  <c r="T34" i="30"/>
  <c r="U34" i="30" s="1"/>
  <c r="E7" i="16"/>
  <c r="T33" i="30"/>
  <c r="E6" i="16"/>
  <c r="T32" i="30"/>
  <c r="U32" i="30" s="1"/>
  <c r="E9" i="13"/>
  <c r="T141" i="30"/>
  <c r="E18" i="6"/>
  <c r="V116" i="30"/>
  <c r="E12" i="11"/>
  <c r="T110" i="30"/>
  <c r="E11" i="11"/>
  <c r="T109" i="30"/>
  <c r="E10" i="11"/>
  <c r="T108" i="30"/>
  <c r="E9" i="11"/>
  <c r="T107" i="30"/>
  <c r="E8" i="11"/>
  <c r="T106" i="30"/>
  <c r="E6" i="11"/>
  <c r="T104" i="30"/>
  <c r="D31" i="29"/>
  <c r="E12" i="18"/>
  <c r="R55" i="30"/>
  <c r="X55" i="30"/>
  <c r="V36" i="30"/>
  <c r="V34" i="30"/>
  <c r="E14" i="16"/>
  <c r="T40" i="30"/>
  <c r="Y130" i="23"/>
  <c r="L86" i="23"/>
  <c r="L88" i="23" s="1"/>
  <c r="B88" i="23" s="1"/>
  <c r="L64" i="23"/>
  <c r="L41" i="23"/>
  <c r="L43" i="23" s="1"/>
  <c r="B43" i="23" s="1"/>
  <c r="L19" i="23"/>
  <c r="L21" i="23" s="1"/>
  <c r="B21" i="23" s="1"/>
  <c r="AA130" i="23"/>
  <c r="L108" i="23"/>
  <c r="L110" i="23" s="1"/>
  <c r="B110" i="23" s="1"/>
  <c r="L72" i="23"/>
  <c r="L50" i="23"/>
  <c r="L52" i="23" s="1"/>
  <c r="B52" i="23" s="1"/>
  <c r="E18" i="7"/>
  <c r="V167" i="30"/>
  <c r="E17" i="7"/>
  <c r="V166" i="30"/>
  <c r="E16" i="7"/>
  <c r="V165" i="30"/>
  <c r="E15" i="7"/>
  <c r="V164" i="30"/>
  <c r="E14" i="7"/>
  <c r="V163" i="30"/>
  <c r="W163" i="30" s="1"/>
  <c r="E13" i="7"/>
  <c r="V162" i="30"/>
  <c r="E12" i="7"/>
  <c r="V161" i="30"/>
  <c r="E11" i="7"/>
  <c r="V160" i="30"/>
  <c r="E10" i="7"/>
  <c r="V159" i="30"/>
  <c r="E9" i="7"/>
  <c r="V158" i="30"/>
  <c r="E8" i="7"/>
  <c r="V157" i="30"/>
  <c r="E7" i="7"/>
  <c r="V156" i="30"/>
  <c r="E6" i="7"/>
  <c r="V155" i="30"/>
  <c r="W155" i="30" s="1"/>
  <c r="E18" i="22"/>
  <c r="T167" i="30"/>
  <c r="E17" i="22"/>
  <c r="T166" i="30"/>
  <c r="T165" i="30"/>
  <c r="E16" i="22"/>
  <c r="E15" i="22"/>
  <c r="T164" i="30"/>
  <c r="T163" i="30"/>
  <c r="U163" i="30" s="1"/>
  <c r="E14" i="22"/>
  <c r="E13" i="22"/>
  <c r="T162" i="30"/>
  <c r="E12" i="22"/>
  <c r="T161" i="30"/>
  <c r="E11" i="22"/>
  <c r="T160" i="30"/>
  <c r="T159" i="30"/>
  <c r="E10" i="22"/>
  <c r="E9" i="22"/>
  <c r="T158" i="30"/>
  <c r="E8" i="22"/>
  <c r="T157" i="30"/>
  <c r="E7" i="22"/>
  <c r="T156" i="30"/>
  <c r="T155" i="30"/>
  <c r="U155" i="30" s="1"/>
  <c r="E6" i="22"/>
  <c r="E18" i="28"/>
  <c r="R167" i="30"/>
  <c r="X167" i="30"/>
  <c r="E17" i="28"/>
  <c r="R166" i="30"/>
  <c r="X166" i="30"/>
  <c r="E16" i="28"/>
  <c r="X165" i="30"/>
  <c r="R165" i="30"/>
  <c r="E15" i="28"/>
  <c r="R164" i="30"/>
  <c r="X164" i="30"/>
  <c r="R163" i="30"/>
  <c r="E14" i="28"/>
  <c r="X163" i="30"/>
  <c r="E13" i="28"/>
  <c r="X162" i="30"/>
  <c r="R162" i="30"/>
  <c r="E12" i="28"/>
  <c r="R161" i="30"/>
  <c r="X161" i="30"/>
  <c r="E11" i="28"/>
  <c r="R160" i="30"/>
  <c r="X160" i="30"/>
  <c r="E10" i="28"/>
  <c r="R159" i="30"/>
  <c r="X159" i="30"/>
  <c r="E9" i="28"/>
  <c r="R158" i="30"/>
  <c r="X158" i="30"/>
  <c r="E8" i="28"/>
  <c r="R157" i="30"/>
  <c r="X157" i="30"/>
  <c r="E7" i="28"/>
  <c r="R156" i="30"/>
  <c r="X156" i="30"/>
  <c r="E6" i="28"/>
  <c r="X155" i="30"/>
  <c r="Y155" i="30" s="1"/>
  <c r="R155" i="30"/>
  <c r="S155" i="30" s="1"/>
  <c r="E18" i="21"/>
  <c r="V150" i="30"/>
  <c r="E17" i="21"/>
  <c r="V149" i="30"/>
  <c r="E16" i="21"/>
  <c r="V148" i="30"/>
  <c r="E15" i="21"/>
  <c r="V147" i="30"/>
  <c r="E14" i="21"/>
  <c r="V146" i="30"/>
  <c r="W146" i="30" s="1"/>
  <c r="E13" i="21"/>
  <c r="V145" i="30"/>
  <c r="E12" i="21"/>
  <c r="V144" i="30"/>
  <c r="V143" i="30"/>
  <c r="E11" i="21"/>
  <c r="E10" i="21"/>
  <c r="V142" i="30"/>
  <c r="E9" i="21"/>
  <c r="V141" i="30"/>
  <c r="E8" i="21"/>
  <c r="V140" i="30"/>
  <c r="W140" i="30" s="1"/>
  <c r="V139" i="30"/>
  <c r="E7" i="21"/>
  <c r="E6" i="21"/>
  <c r="V138" i="30"/>
  <c r="E18" i="13"/>
  <c r="T150" i="30"/>
  <c r="T149" i="30"/>
  <c r="E17" i="13"/>
  <c r="E16" i="13"/>
  <c r="T148" i="30"/>
  <c r="E15" i="13"/>
  <c r="T147" i="30"/>
  <c r="E14" i="13"/>
  <c r="T146" i="30"/>
  <c r="U146" i="30" s="1"/>
  <c r="E13" i="13"/>
  <c r="T145" i="30"/>
  <c r="E12" i="13"/>
  <c r="T144" i="30"/>
  <c r="E11" i="13"/>
  <c r="T143" i="30"/>
  <c r="E10" i="13"/>
  <c r="T142" i="30"/>
  <c r="E8" i="13"/>
  <c r="T140" i="30"/>
  <c r="E7" i="13"/>
  <c r="T139" i="30"/>
  <c r="E6" i="13"/>
  <c r="T138" i="30"/>
  <c r="R150" i="30"/>
  <c r="X150" i="30"/>
  <c r="E18" i="5"/>
  <c r="E17" i="5"/>
  <c r="R149" i="30"/>
  <c r="X149" i="30"/>
  <c r="R148" i="30"/>
  <c r="E16" i="5"/>
  <c r="X148" i="30"/>
  <c r="E15" i="5"/>
  <c r="X147" i="30"/>
  <c r="R147" i="30"/>
  <c r="X146" i="30"/>
  <c r="R146" i="30"/>
  <c r="S146" i="30" s="1"/>
  <c r="E14" i="5"/>
  <c r="E13" i="5"/>
  <c r="X145" i="30"/>
  <c r="R145" i="30"/>
  <c r="X144" i="30"/>
  <c r="E12" i="5"/>
  <c r="R144" i="30"/>
  <c r="E11" i="5"/>
  <c r="X143" i="30"/>
  <c r="R143" i="30"/>
  <c r="X142" i="30"/>
  <c r="E10" i="5"/>
  <c r="R142" i="30"/>
  <c r="E9" i="5"/>
  <c r="X141" i="30"/>
  <c r="R141" i="30"/>
  <c r="R140" i="30"/>
  <c r="E8" i="5"/>
  <c r="X140" i="30"/>
  <c r="E7" i="5"/>
  <c r="X139" i="30"/>
  <c r="R139" i="30"/>
  <c r="R138" i="30"/>
  <c r="S138" i="30" s="1"/>
  <c r="X138" i="30"/>
  <c r="E6" i="5"/>
  <c r="V133" i="30"/>
  <c r="E18" i="27"/>
  <c r="E17" i="27"/>
  <c r="V132" i="30"/>
  <c r="V131" i="30"/>
  <c r="W131" i="30" s="1"/>
  <c r="E16" i="27"/>
  <c r="E15" i="27"/>
  <c r="V130" i="30"/>
  <c r="V129" i="30"/>
  <c r="E14" i="27"/>
  <c r="E13" i="27"/>
  <c r="V128" i="30"/>
  <c r="V127" i="30"/>
  <c r="E12" i="27"/>
  <c r="E11" i="27"/>
  <c r="V126" i="30"/>
  <c r="V125" i="30"/>
  <c r="E10" i="27"/>
  <c r="E9" i="27"/>
  <c r="V124" i="30"/>
  <c r="W124" i="30" s="1"/>
  <c r="V123" i="30"/>
  <c r="W123" i="30" s="1"/>
  <c r="E8" i="27"/>
  <c r="E7" i="27"/>
  <c r="V122" i="30"/>
  <c r="V121" i="30"/>
  <c r="W121" i="30" s="1"/>
  <c r="E6" i="27"/>
  <c r="E18" i="26"/>
  <c r="T133" i="30"/>
  <c r="E17" i="26"/>
  <c r="T132" i="30"/>
  <c r="T131" i="30"/>
  <c r="E16" i="26"/>
  <c r="E15" i="26"/>
  <c r="T130" i="30"/>
  <c r="E14" i="26"/>
  <c r="T129" i="30"/>
  <c r="U129" i="30" s="1"/>
  <c r="E13" i="26"/>
  <c r="T128" i="30"/>
  <c r="E12" i="26"/>
  <c r="T127" i="30"/>
  <c r="E11" i="26"/>
  <c r="T126" i="30"/>
  <c r="E10" i="26"/>
  <c r="T125" i="30"/>
  <c r="E9" i="26"/>
  <c r="T124" i="30"/>
  <c r="E8" i="26"/>
  <c r="T123" i="30"/>
  <c r="E7" i="26"/>
  <c r="T122" i="30"/>
  <c r="E6" i="26"/>
  <c r="T121" i="30"/>
  <c r="U121" i="30" s="1"/>
  <c r="E18" i="25"/>
  <c r="X133" i="30"/>
  <c r="R133" i="30"/>
  <c r="R132" i="30"/>
  <c r="E17" i="25"/>
  <c r="X132" i="30"/>
  <c r="E16" i="25"/>
  <c r="R131" i="30"/>
  <c r="X131" i="30"/>
  <c r="E15" i="25"/>
  <c r="X130" i="30"/>
  <c r="R130" i="30"/>
  <c r="E14" i="25"/>
  <c r="X129" i="30"/>
  <c r="R129" i="30"/>
  <c r="S129" i="30" s="1"/>
  <c r="X128" i="30"/>
  <c r="R128" i="30"/>
  <c r="E13" i="25"/>
  <c r="E12" i="25"/>
  <c r="X127" i="30"/>
  <c r="R127" i="30"/>
  <c r="X126" i="30"/>
  <c r="R126" i="30"/>
  <c r="E11" i="25"/>
  <c r="E10" i="25"/>
  <c r="X125" i="30"/>
  <c r="R125" i="30"/>
  <c r="X124" i="30"/>
  <c r="R124" i="30"/>
  <c r="E9" i="25"/>
  <c r="E8" i="25"/>
  <c r="X123" i="30"/>
  <c r="Y123" i="30" s="1"/>
  <c r="R123" i="30"/>
  <c r="S123" i="30" s="1"/>
  <c r="X122" i="30"/>
  <c r="R122" i="30"/>
  <c r="E7" i="25"/>
  <c r="E6" i="25"/>
  <c r="R121" i="30"/>
  <c r="S121" i="30" s="1"/>
  <c r="X121" i="30"/>
  <c r="E17" i="6"/>
  <c r="V115" i="30"/>
  <c r="E16" i="6"/>
  <c r="V114" i="30"/>
  <c r="E15" i="6"/>
  <c r="V113" i="30"/>
  <c r="E14" i="6"/>
  <c r="V112" i="30"/>
  <c r="E13" i="6"/>
  <c r="V111" i="30"/>
  <c r="E12" i="6"/>
  <c r="V110" i="30"/>
  <c r="E11" i="6"/>
  <c r="V109" i="30"/>
  <c r="E10" i="6"/>
  <c r="V108" i="30"/>
  <c r="E9" i="6"/>
  <c r="V107" i="30"/>
  <c r="E8" i="6"/>
  <c r="V106" i="30"/>
  <c r="E7" i="6"/>
  <c r="V105" i="30"/>
  <c r="E6" i="6"/>
  <c r="V104" i="30"/>
  <c r="W105" i="30" s="1"/>
  <c r="T116" i="30"/>
  <c r="E18" i="11"/>
  <c r="T115" i="30"/>
  <c r="E17" i="11"/>
  <c r="T114" i="30"/>
  <c r="E16" i="11"/>
  <c r="T113" i="30"/>
  <c r="E15" i="11"/>
  <c r="E14" i="11"/>
  <c r="T112" i="30"/>
  <c r="T111" i="30"/>
  <c r="E13" i="11"/>
  <c r="T105" i="30"/>
  <c r="E7" i="11"/>
  <c r="E18" i="4"/>
  <c r="X116" i="30"/>
  <c r="R116" i="30"/>
  <c r="E17" i="4"/>
  <c r="X115" i="30"/>
  <c r="R115" i="30"/>
  <c r="X114" i="30"/>
  <c r="R114" i="30"/>
  <c r="E16" i="4"/>
  <c r="E15" i="4"/>
  <c r="R113" i="30"/>
  <c r="X113" i="30"/>
  <c r="E14" i="4"/>
  <c r="X112" i="30"/>
  <c r="Y112" i="30" s="1"/>
  <c r="R112" i="30"/>
  <c r="E13" i="4"/>
  <c r="X111" i="30"/>
  <c r="R111" i="30"/>
  <c r="E12" i="4"/>
  <c r="R110" i="30"/>
  <c r="X110" i="30"/>
  <c r="E11" i="4"/>
  <c r="R109" i="30"/>
  <c r="X109" i="30"/>
  <c r="E10" i="4"/>
  <c r="R108" i="30"/>
  <c r="X108" i="30"/>
  <c r="E9" i="4"/>
  <c r="X107" i="30"/>
  <c r="R107" i="30"/>
  <c r="X106" i="30"/>
  <c r="R106" i="30"/>
  <c r="E8" i="4"/>
  <c r="E7" i="4"/>
  <c r="X105" i="30"/>
  <c r="R105" i="30"/>
  <c r="E6" i="4"/>
  <c r="R104" i="30"/>
  <c r="X104" i="30"/>
  <c r="Y104" i="30" s="1"/>
  <c r="E18" i="10"/>
  <c r="V99" i="30"/>
  <c r="E17" i="10"/>
  <c r="V98" i="30"/>
  <c r="E16" i="10"/>
  <c r="V97" i="30"/>
  <c r="E15" i="10"/>
  <c r="V96" i="30"/>
  <c r="E14" i="10"/>
  <c r="V95" i="30"/>
  <c r="E13" i="10"/>
  <c r="V94" i="30"/>
  <c r="E12" i="10"/>
  <c r="V93" i="30"/>
  <c r="E11" i="10"/>
  <c r="V92" i="30"/>
  <c r="E10" i="10"/>
  <c r="V91" i="30"/>
  <c r="E9" i="10"/>
  <c r="V90" i="30"/>
  <c r="E8" i="10"/>
  <c r="V89" i="30"/>
  <c r="E7" i="10"/>
  <c r="V88" i="30"/>
  <c r="E6" i="10"/>
  <c r="V87" i="30"/>
  <c r="E18" i="14"/>
  <c r="T99" i="30"/>
  <c r="E17" i="14"/>
  <c r="T98" i="30"/>
  <c r="E16" i="14"/>
  <c r="T97" i="30"/>
  <c r="E15" i="14"/>
  <c r="T96" i="30"/>
  <c r="E14" i="14"/>
  <c r="T95" i="30"/>
  <c r="E13" i="14"/>
  <c r="T94" i="30"/>
  <c r="E12" i="14"/>
  <c r="T93" i="30"/>
  <c r="E11" i="14"/>
  <c r="T92" i="30"/>
  <c r="E10" i="14"/>
  <c r="T91" i="30"/>
  <c r="E9" i="14"/>
  <c r="T90" i="30"/>
  <c r="E8" i="14"/>
  <c r="T89" i="30"/>
  <c r="E7" i="14"/>
  <c r="T88" i="30"/>
  <c r="E6" i="14"/>
  <c r="T87" i="30"/>
  <c r="E18" i="24"/>
  <c r="R99" i="30"/>
  <c r="X99" i="30"/>
  <c r="E17" i="24"/>
  <c r="D30" i="29"/>
  <c r="X98" i="30"/>
  <c r="R98" i="30"/>
  <c r="E16" i="24"/>
  <c r="R97" i="30"/>
  <c r="X97" i="30"/>
  <c r="D29" i="29"/>
  <c r="X96" i="30"/>
  <c r="R96" i="30"/>
  <c r="D28" i="29"/>
  <c r="E15" i="24"/>
  <c r="E14" i="24"/>
  <c r="R95" i="30"/>
  <c r="D27" i="29"/>
  <c r="X95" i="30"/>
  <c r="E13" i="24"/>
  <c r="R94" i="30"/>
  <c r="D26" i="29"/>
  <c r="X94" i="30"/>
  <c r="E12" i="24"/>
  <c r="R93" i="30"/>
  <c r="S89" i="30" s="1"/>
  <c r="X93" i="30"/>
  <c r="D25" i="29"/>
  <c r="E11" i="24"/>
  <c r="R92" i="30"/>
  <c r="D24" i="29"/>
  <c r="X92" i="30"/>
  <c r="E10" i="24"/>
  <c r="R91" i="30"/>
  <c r="D23" i="29"/>
  <c r="X91" i="30"/>
  <c r="E9" i="24"/>
  <c r="R90" i="30"/>
  <c r="X90" i="30"/>
  <c r="D22" i="29"/>
  <c r="E8" i="24"/>
  <c r="R89" i="30"/>
  <c r="D21" i="29"/>
  <c r="X89" i="30"/>
  <c r="R88" i="30"/>
  <c r="S88" i="30" s="1"/>
  <c r="D20" i="29"/>
  <c r="E7" i="24"/>
  <c r="X88" i="30"/>
  <c r="E6" i="24"/>
  <c r="R87" i="30"/>
  <c r="D19" i="29"/>
  <c r="X87" i="30"/>
  <c r="X53" i="30"/>
  <c r="E10" i="18"/>
  <c r="R53" i="30"/>
  <c r="AB152" i="23"/>
  <c r="I139" i="23"/>
  <c r="Y152" i="23"/>
  <c r="F139" i="23"/>
  <c r="X152" i="23"/>
  <c r="E139" i="23"/>
  <c r="L123" i="23"/>
  <c r="B124" i="23"/>
  <c r="Z130" i="23"/>
  <c r="G117" i="23"/>
  <c r="V130" i="23"/>
  <c r="C117" i="23"/>
  <c r="L101" i="23"/>
  <c r="B102" i="23"/>
  <c r="Z108" i="23"/>
  <c r="G95" i="23"/>
  <c r="E95" i="23"/>
  <c r="X108" i="23"/>
  <c r="V108" i="23"/>
  <c r="C95" i="23"/>
  <c r="L79" i="23"/>
  <c r="B80" i="23"/>
  <c r="G73" i="23"/>
  <c r="Z86" i="23"/>
  <c r="V86" i="23"/>
  <c r="C73" i="23"/>
  <c r="L57" i="23"/>
  <c r="B58" i="23"/>
  <c r="AA163" i="23"/>
  <c r="AA65" i="23"/>
  <c r="Z64" i="23"/>
  <c r="G51" i="23"/>
  <c r="C51" i="23"/>
  <c r="V64" i="23"/>
  <c r="AP28" i="23"/>
  <c r="AA42" i="23"/>
  <c r="G28" i="23"/>
  <c r="Z41" i="23"/>
  <c r="C28" i="23"/>
  <c r="V41" i="23"/>
  <c r="V42" i="23" s="1"/>
  <c r="X35" i="30"/>
  <c r="R69" i="30" s="1"/>
  <c r="V69" i="30" s="1"/>
  <c r="P15" i="30" s="1"/>
  <c r="I15" i="30" s="1"/>
  <c r="I6" i="23"/>
  <c r="D7" i="29"/>
  <c r="X36" i="30"/>
  <c r="R70" i="30" s="1"/>
  <c r="V70" i="30" s="1"/>
  <c r="P16" i="30" s="1"/>
  <c r="I16" i="30" s="1"/>
  <c r="E6" i="23"/>
  <c r="D15" i="29"/>
  <c r="X40" i="30"/>
  <c r="R74" i="30" s="1"/>
  <c r="V74" i="30" s="1"/>
  <c r="D4" i="29"/>
  <c r="D8" i="29"/>
  <c r="D5" i="29"/>
  <c r="D6" i="29"/>
  <c r="D11" i="29"/>
  <c r="X33" i="30"/>
  <c r="R67" i="30" s="1"/>
  <c r="X34" i="30"/>
  <c r="R68" i="30" s="1"/>
  <c r="X38" i="30"/>
  <c r="R72" i="30" s="1"/>
  <c r="V72" i="30" s="1"/>
  <c r="P18" i="30" s="1"/>
  <c r="I18" i="30" s="1"/>
  <c r="R40" i="30"/>
  <c r="R41" i="30"/>
  <c r="R44" i="30"/>
  <c r="E13" i="15"/>
  <c r="X32" i="30"/>
  <c r="R66" i="30" s="1"/>
  <c r="V66" i="30" s="1"/>
  <c r="D3" i="29"/>
  <c r="D14" i="29"/>
  <c r="R43" i="30"/>
  <c r="D9" i="29"/>
  <c r="D13" i="29"/>
  <c r="R33" i="30"/>
  <c r="R35" i="30"/>
  <c r="R36" i="30"/>
  <c r="R37" i="30"/>
  <c r="R38" i="30"/>
  <c r="X41" i="30"/>
  <c r="R75" i="30" s="1"/>
  <c r="V75" i="30" s="1"/>
  <c r="X42" i="30"/>
  <c r="R76" i="30" s="1"/>
  <c r="V76" i="30" s="1"/>
  <c r="X43" i="30"/>
  <c r="R77" i="30" s="1"/>
  <c r="V77" i="30" s="1"/>
  <c r="X44" i="30"/>
  <c r="R78" i="30" s="1"/>
  <c r="V78" i="30" s="1"/>
  <c r="S140" i="30"/>
  <c r="S144" i="30"/>
  <c r="S148" i="30"/>
  <c r="S147" i="30"/>
  <c r="S141" i="30"/>
  <c r="S145" i="30"/>
  <c r="S149" i="30"/>
  <c r="U123" i="30"/>
  <c r="U127" i="30"/>
  <c r="U131" i="30"/>
  <c r="W110" i="30"/>
  <c r="W106" i="30"/>
  <c r="W104" i="30"/>
  <c r="U98" i="30"/>
  <c r="U95" i="30"/>
  <c r="S87" i="30"/>
  <c r="Y59" i="30"/>
  <c r="S50" i="30"/>
  <c r="Y58" i="30"/>
  <c r="Y60" i="30"/>
  <c r="Y61" i="30"/>
  <c r="U58" i="30"/>
  <c r="W57" i="30"/>
  <c r="U50" i="30"/>
  <c r="U59" i="30"/>
  <c r="S52" i="30"/>
  <c r="U60" i="30"/>
  <c r="W51" i="30"/>
  <c r="U57" i="30"/>
  <c r="S58" i="30"/>
  <c r="U61" i="30"/>
  <c r="AB42" i="23"/>
  <c r="AQ28" i="23"/>
  <c r="AB87" i="23"/>
  <c r="AB164" i="23"/>
  <c r="AB163" i="23"/>
  <c r="AB65" i="23"/>
  <c r="J28" i="23"/>
  <c r="W166" i="23"/>
  <c r="W131" i="23"/>
  <c r="U167" i="23"/>
  <c r="U153" i="23"/>
  <c r="AC167" i="23"/>
  <c r="AC153" i="23"/>
  <c r="B6" i="23"/>
  <c r="F6" i="23"/>
  <c r="J6" i="23"/>
  <c r="L12" i="23"/>
  <c r="W19" i="23"/>
  <c r="AA19" i="23"/>
  <c r="L27" i="23"/>
  <c r="AJ28" i="23"/>
  <c r="AN28" i="23"/>
  <c r="AR28" i="23"/>
  <c r="L34" i="23"/>
  <c r="X41" i="23"/>
  <c r="AE41" i="23" s="1"/>
  <c r="C42" i="23"/>
  <c r="I51" i="23"/>
  <c r="X64" i="23"/>
  <c r="C65" i="23"/>
  <c r="I73" i="23"/>
  <c r="X86" i="23"/>
  <c r="C87" i="23"/>
  <c r="X130" i="23"/>
  <c r="E117" i="23"/>
  <c r="AB130" i="23"/>
  <c r="I117" i="23"/>
  <c r="B28" i="23"/>
  <c r="C6" i="23"/>
  <c r="C20" i="23"/>
  <c r="H28" i="23"/>
  <c r="W42" i="23"/>
  <c r="W165" i="23"/>
  <c r="W109" i="23"/>
  <c r="AA109" i="23"/>
  <c r="AA165" i="23"/>
  <c r="AC131" i="23"/>
  <c r="AC166" i="23"/>
  <c r="G6" i="23"/>
  <c r="D28" i="23"/>
  <c r="AK28" i="23"/>
  <c r="W65" i="23"/>
  <c r="I28" i="23"/>
  <c r="AB108" i="23"/>
  <c r="F28" i="23"/>
  <c r="L130" i="23"/>
  <c r="L145" i="23"/>
  <c r="W152" i="23"/>
  <c r="D51" i="23"/>
  <c r="H51" i="23"/>
  <c r="U64" i="23"/>
  <c r="Y64" i="23"/>
  <c r="AC64" i="23"/>
  <c r="D73" i="23"/>
  <c r="H73" i="23"/>
  <c r="U86" i="23"/>
  <c r="Y86" i="23"/>
  <c r="AC86" i="23"/>
  <c r="D95" i="23"/>
  <c r="H95" i="23"/>
  <c r="U108" i="23"/>
  <c r="Y108" i="23"/>
  <c r="AC108" i="23"/>
  <c r="D117" i="23"/>
  <c r="U130" i="23"/>
  <c r="J139" i="23"/>
  <c r="L94" i="23"/>
  <c r="L116" i="23"/>
  <c r="H124" i="23"/>
  <c r="V152" i="23"/>
  <c r="C139" i="23"/>
  <c r="Z152" i="23"/>
  <c r="G139" i="23"/>
  <c r="L138" i="23"/>
  <c r="L152" i="23"/>
  <c r="AA152" i="23"/>
  <c r="J117" i="23"/>
  <c r="B139" i="23"/>
  <c r="S49" i="30"/>
  <c r="S57" i="30"/>
  <c r="S59" i="30"/>
  <c r="S61" i="30"/>
  <c r="W50" i="30"/>
  <c r="W52" i="30"/>
  <c r="W54" i="30"/>
  <c r="W56" i="30"/>
  <c r="W58" i="30"/>
  <c r="W60" i="30"/>
  <c r="S60" i="30"/>
  <c r="W53" i="30"/>
  <c r="W55" i="30"/>
  <c r="W59" i="30"/>
  <c r="W61" i="30"/>
  <c r="Y49" i="30" l="1"/>
  <c r="U66" i="30" s="1"/>
  <c r="Y50" i="30"/>
  <c r="U67" i="30" s="1"/>
  <c r="T67" i="30"/>
  <c r="V67" i="30" s="1"/>
  <c r="W41" i="30"/>
  <c r="W33" i="30"/>
  <c r="W44" i="30"/>
  <c r="W43" i="30"/>
  <c r="W42" i="30"/>
  <c r="V68" i="30"/>
  <c r="W74" i="30"/>
  <c r="P12" i="30"/>
  <c r="G3" i="29"/>
  <c r="D35" i="29"/>
  <c r="W75" i="30"/>
  <c r="W76" i="30"/>
  <c r="W77" i="30"/>
  <c r="W78" i="30"/>
  <c r="U53" i="30"/>
  <c r="U54" i="30"/>
  <c r="U51" i="30"/>
  <c r="U55" i="30"/>
  <c r="U56" i="30"/>
  <c r="U52" i="30"/>
  <c r="W68" i="30"/>
  <c r="W73" i="30"/>
  <c r="W70" i="30"/>
  <c r="W71" i="30"/>
  <c r="W72" i="30"/>
  <c r="W69" i="30"/>
  <c r="P14" i="30"/>
  <c r="W164" i="23"/>
  <c r="W87" i="23"/>
  <c r="AA164" i="23"/>
  <c r="AA87" i="23"/>
  <c r="AK27" i="23"/>
  <c r="AK29" i="23" s="1"/>
  <c r="AK30" i="23" s="1"/>
  <c r="V20" i="23"/>
  <c r="AM27" i="23"/>
  <c r="X20" i="23"/>
  <c r="Y20" i="23"/>
  <c r="AN27" i="23"/>
  <c r="AN29" i="23" s="1"/>
  <c r="AN30" i="23" s="1"/>
  <c r="AO27" i="23"/>
  <c r="Z20" i="23"/>
  <c r="AQ27" i="23"/>
  <c r="AQ29" i="23" s="1"/>
  <c r="AQ30" i="23" s="1"/>
  <c r="AB20" i="23"/>
  <c r="AR27" i="23"/>
  <c r="AR29" i="23" s="1"/>
  <c r="AR30" i="23" s="1"/>
  <c r="AC20" i="23"/>
  <c r="U20" i="23"/>
  <c r="AJ27" i="23"/>
  <c r="AJ29" i="23" s="1"/>
  <c r="W138" i="30"/>
  <c r="S160" i="30"/>
  <c r="W114" i="30"/>
  <c r="U112" i="30"/>
  <c r="U106" i="30"/>
  <c r="U104" i="30"/>
  <c r="S112" i="30"/>
  <c r="S106" i="30"/>
  <c r="S104" i="30"/>
  <c r="Y95" i="30"/>
  <c r="W89" i="30"/>
  <c r="W87" i="30"/>
  <c r="U96" i="30"/>
  <c r="U94" i="30"/>
  <c r="U87" i="30"/>
  <c r="S97" i="30"/>
  <c r="S95" i="30"/>
  <c r="S96" i="30"/>
  <c r="S92" i="30"/>
  <c r="S90" i="30"/>
  <c r="S94" i="30"/>
  <c r="S161" i="30"/>
  <c r="S157" i="30"/>
  <c r="W90" i="30"/>
  <c r="W94" i="30"/>
  <c r="U39" i="30"/>
  <c r="U38" i="30"/>
  <c r="U37" i="30"/>
  <c r="U36" i="30"/>
  <c r="U35" i="30"/>
  <c r="U33" i="30"/>
  <c r="Y56" i="30"/>
  <c r="U73" i="30" s="1"/>
  <c r="Y54" i="30"/>
  <c r="U71" i="30" s="1"/>
  <c r="Y52" i="30"/>
  <c r="U69" i="30" s="1"/>
  <c r="Y53" i="30"/>
  <c r="U70" i="30" s="1"/>
  <c r="Y55" i="30"/>
  <c r="U72" i="30" s="1"/>
  <c r="Y160" i="30"/>
  <c r="W161" i="30"/>
  <c r="W166" i="30"/>
  <c r="W165" i="30"/>
  <c r="W164" i="30"/>
  <c r="W162" i="30"/>
  <c r="W158" i="30"/>
  <c r="W157" i="30"/>
  <c r="W156" i="30"/>
  <c r="Y161" i="30"/>
  <c r="Y158" i="30"/>
  <c r="Y157" i="30"/>
  <c r="AB167" i="23"/>
  <c r="AB153" i="23"/>
  <c r="Y167" i="23"/>
  <c r="Y153" i="23"/>
  <c r="X153" i="23"/>
  <c r="X167" i="23"/>
  <c r="U157" i="30"/>
  <c r="U165" i="30"/>
  <c r="U161" i="30"/>
  <c r="W148" i="30"/>
  <c r="W144" i="30"/>
  <c r="Y148" i="30"/>
  <c r="U148" i="30"/>
  <c r="U144" i="30"/>
  <c r="U138" i="30"/>
  <c r="U141" i="30"/>
  <c r="U140" i="30"/>
  <c r="L125" i="23"/>
  <c r="B125" i="23" s="1"/>
  <c r="Z166" i="23"/>
  <c r="Z131" i="23"/>
  <c r="V166" i="23"/>
  <c r="V131" i="23"/>
  <c r="Y144" i="30"/>
  <c r="Y140" i="30"/>
  <c r="Y146" i="30"/>
  <c r="W129" i="30"/>
  <c r="L103" i="23"/>
  <c r="B103" i="23" s="1"/>
  <c r="S127" i="30"/>
  <c r="S132" i="30"/>
  <c r="S131" i="30"/>
  <c r="S128" i="30"/>
  <c r="S124" i="30"/>
  <c r="Y122" i="30"/>
  <c r="Z165" i="23"/>
  <c r="Z109" i="23"/>
  <c r="X165" i="23"/>
  <c r="X109" i="23"/>
  <c r="V165" i="23"/>
  <c r="V109" i="23"/>
  <c r="U110" i="30"/>
  <c r="U107" i="30"/>
  <c r="U115" i="30"/>
  <c r="U114" i="30"/>
  <c r="U111" i="30"/>
  <c r="U105" i="30"/>
  <c r="Y113" i="30"/>
  <c r="Y107" i="30"/>
  <c r="Y106" i="30"/>
  <c r="U109" i="30"/>
  <c r="U108" i="30"/>
  <c r="L81" i="23"/>
  <c r="B81" i="23"/>
  <c r="Y115" i="30"/>
  <c r="S110" i="30"/>
  <c r="S114" i="30"/>
  <c r="Y111" i="30"/>
  <c r="Y114" i="30"/>
  <c r="Y110" i="30"/>
  <c r="Z164" i="23"/>
  <c r="Z87" i="23"/>
  <c r="V164" i="23"/>
  <c r="V87" i="23"/>
  <c r="Y89" i="30"/>
  <c r="W98" i="30"/>
  <c r="W95" i="30"/>
  <c r="W96" i="30"/>
  <c r="E22" i="29"/>
  <c r="E20" i="29"/>
  <c r="U90" i="30"/>
  <c r="Y97" i="30"/>
  <c r="E26" i="29"/>
  <c r="Y93" i="30"/>
  <c r="E24" i="29"/>
  <c r="E21" i="29"/>
  <c r="E25" i="29"/>
  <c r="E19" i="29"/>
  <c r="Y87" i="30"/>
  <c r="L59" i="23"/>
  <c r="B59" i="23" s="1"/>
  <c r="Z163" i="23"/>
  <c r="Z65" i="23"/>
  <c r="V65" i="23"/>
  <c r="V163" i="23"/>
  <c r="Y51" i="30"/>
  <c r="U68" i="30" s="1"/>
  <c r="S51" i="30"/>
  <c r="S53" i="30"/>
  <c r="S55" i="30"/>
  <c r="S54" i="30"/>
  <c r="S56" i="30"/>
  <c r="W38" i="30"/>
  <c r="W36" i="30"/>
  <c r="W35" i="30"/>
  <c r="W34" i="30"/>
  <c r="W37" i="30"/>
  <c r="W39" i="30"/>
  <c r="U41" i="30"/>
  <c r="U43" i="30"/>
  <c r="U44" i="30"/>
  <c r="U40" i="30"/>
  <c r="U42" i="30"/>
  <c r="E9" i="29"/>
  <c r="Y129" i="30"/>
  <c r="Y131" i="30"/>
  <c r="Y125" i="30"/>
  <c r="Y127" i="30"/>
  <c r="W116" i="30"/>
  <c r="W112" i="30"/>
  <c r="U89" i="30"/>
  <c r="U92" i="30"/>
  <c r="E31" i="29"/>
  <c r="E27" i="29"/>
  <c r="AO28" i="23"/>
  <c r="Z42" i="23"/>
  <c r="S164" i="30"/>
  <c r="Y167" i="30"/>
  <c r="S163" i="30"/>
  <c r="Y166" i="30"/>
  <c r="S162" i="30"/>
  <c r="Y159" i="30"/>
  <c r="S159" i="30"/>
  <c r="Y162" i="30"/>
  <c r="S158" i="30"/>
  <c r="S156" i="30"/>
  <c r="Y156" i="30"/>
  <c r="W150" i="30"/>
  <c r="W149" i="30"/>
  <c r="W147" i="30"/>
  <c r="W145" i="30"/>
  <c r="W143" i="30"/>
  <c r="W142" i="30"/>
  <c r="W141" i="30"/>
  <c r="W139" i="30"/>
  <c r="U150" i="30"/>
  <c r="U149" i="30"/>
  <c r="U147" i="30"/>
  <c r="U145" i="30"/>
  <c r="U143" i="30"/>
  <c r="U142" i="30"/>
  <c r="U139" i="30"/>
  <c r="S150" i="30"/>
  <c r="Y150" i="30"/>
  <c r="Y149" i="30"/>
  <c r="Y147" i="30"/>
  <c r="Y145" i="30"/>
  <c r="Y143" i="30"/>
  <c r="S143" i="30"/>
  <c r="Y142" i="30"/>
  <c r="S142" i="30"/>
  <c r="Y141" i="30"/>
  <c r="Y139" i="30"/>
  <c r="S139" i="30"/>
  <c r="W133" i="30"/>
  <c r="W132" i="30"/>
  <c r="W130" i="30"/>
  <c r="W128" i="30"/>
  <c r="W126" i="30"/>
  <c r="W125" i="30"/>
  <c r="W127" i="30"/>
  <c r="W122" i="30"/>
  <c r="U133" i="30"/>
  <c r="U132" i="30"/>
  <c r="U130" i="30"/>
  <c r="U128" i="30"/>
  <c r="U126" i="30"/>
  <c r="U125" i="30"/>
  <c r="U124" i="30"/>
  <c r="U122" i="30"/>
  <c r="Y133" i="30"/>
  <c r="S133" i="30"/>
  <c r="Y132" i="30"/>
  <c r="Y130" i="30"/>
  <c r="S130" i="30"/>
  <c r="Y128" i="30"/>
  <c r="Y126" i="30"/>
  <c r="S126" i="30"/>
  <c r="S125" i="30"/>
  <c r="Y124" i="30"/>
  <c r="Y121" i="30"/>
  <c r="S122" i="30"/>
  <c r="W115" i="30"/>
  <c r="W113" i="30"/>
  <c r="W111" i="30"/>
  <c r="W109" i="30"/>
  <c r="W108" i="30"/>
  <c r="W107" i="30"/>
  <c r="U116" i="30"/>
  <c r="U113" i="30"/>
  <c r="Y116" i="30"/>
  <c r="S116" i="30"/>
  <c r="S115" i="30"/>
  <c r="S113" i="30"/>
  <c r="S111" i="30"/>
  <c r="S109" i="30"/>
  <c r="Y109" i="30"/>
  <c r="S108" i="30"/>
  <c r="Y108" i="30"/>
  <c r="S107" i="30"/>
  <c r="Y105" i="30"/>
  <c r="S105" i="30"/>
  <c r="W99" i="30"/>
  <c r="W97" i="30"/>
  <c r="W93" i="30"/>
  <c r="W91" i="30"/>
  <c r="W92" i="30"/>
  <c r="W88" i="30"/>
  <c r="U99" i="30"/>
  <c r="U97" i="30"/>
  <c r="U93" i="30"/>
  <c r="U91" i="30"/>
  <c r="U88" i="30"/>
  <c r="S99" i="30"/>
  <c r="Y99" i="30"/>
  <c r="E30" i="29"/>
  <c r="Y98" i="30"/>
  <c r="S98" i="30"/>
  <c r="E29" i="29"/>
  <c r="Y96" i="30"/>
  <c r="E28" i="29"/>
  <c r="Y94" i="30"/>
  <c r="E23" i="29"/>
  <c r="Y92" i="30"/>
  <c r="S91" i="30"/>
  <c r="Y91" i="30"/>
  <c r="S93" i="30"/>
  <c r="Y90" i="30"/>
  <c r="Y88" i="30"/>
  <c r="E14" i="29"/>
  <c r="W167" i="30"/>
  <c r="W159" i="30"/>
  <c r="U167" i="30"/>
  <c r="U160" i="30"/>
  <c r="U156" i="30"/>
  <c r="Y36" i="30"/>
  <c r="S70" i="30" s="1"/>
  <c r="S44" i="30"/>
  <c r="AE152" i="23"/>
  <c r="AE154" i="23" s="1"/>
  <c r="W160" i="30"/>
  <c r="U166" i="30"/>
  <c r="U164" i="30"/>
  <c r="U162" i="30"/>
  <c r="U159" i="30"/>
  <c r="U158" i="30"/>
  <c r="S167" i="30"/>
  <c r="Y131" i="23"/>
  <c r="Y166" i="23"/>
  <c r="L66" i="23"/>
  <c r="B66" i="23" s="1"/>
  <c r="AA166" i="23"/>
  <c r="AA131" i="23"/>
  <c r="L74" i="23"/>
  <c r="B74" i="23" s="1"/>
  <c r="S166" i="30"/>
  <c r="S165" i="30"/>
  <c r="Y165" i="30"/>
  <c r="Y163" i="30"/>
  <c r="Y164" i="30"/>
  <c r="E3" i="29"/>
  <c r="S43" i="30"/>
  <c r="Y33" i="30"/>
  <c r="S67" i="30" s="1"/>
  <c r="E7" i="29"/>
  <c r="S35" i="30"/>
  <c r="E13" i="29"/>
  <c r="S40" i="30"/>
  <c r="Y39" i="30"/>
  <c r="S73" i="30" s="1"/>
  <c r="E6" i="29"/>
  <c r="E15" i="29"/>
  <c r="S41" i="30"/>
  <c r="E10" i="29"/>
  <c r="E5" i="29"/>
  <c r="S42" i="30"/>
  <c r="Y34" i="30"/>
  <c r="S68" i="30" s="1"/>
  <c r="E8" i="29"/>
  <c r="Y32" i="30"/>
  <c r="S66" i="30" s="1"/>
  <c r="Y37" i="30"/>
  <c r="S71" i="30" s="1"/>
  <c r="Y35" i="30"/>
  <c r="S69" i="30" s="1"/>
  <c r="Y38" i="30"/>
  <c r="S72" i="30" s="1"/>
  <c r="Y40" i="30"/>
  <c r="S74" i="30" s="1"/>
  <c r="E12" i="29"/>
  <c r="Y44" i="30"/>
  <c r="S78" i="30" s="1"/>
  <c r="S38" i="30"/>
  <c r="S33" i="30"/>
  <c r="Y43" i="30"/>
  <c r="S77" i="30" s="1"/>
  <c r="S37" i="30"/>
  <c r="Y42" i="30"/>
  <c r="S76" i="30" s="1"/>
  <c r="E11" i="29"/>
  <c r="S36" i="30"/>
  <c r="S34" i="30"/>
  <c r="E4" i="29"/>
  <c r="Y41" i="30"/>
  <c r="S75" i="30" s="1"/>
  <c r="S39" i="30"/>
  <c r="Z153" i="23"/>
  <c r="Z167" i="23"/>
  <c r="U131" i="23"/>
  <c r="U166" i="23"/>
  <c r="AE130" i="23"/>
  <c r="Y164" i="23"/>
  <c r="Y87" i="23"/>
  <c r="AC163" i="23"/>
  <c r="AC65" i="23"/>
  <c r="L147" i="23"/>
  <c r="B147" i="23"/>
  <c r="L154" i="23"/>
  <c r="B154" i="23"/>
  <c r="L96" i="23"/>
  <c r="B96" i="23"/>
  <c r="U164" i="23"/>
  <c r="AE86" i="23"/>
  <c r="U87" i="23"/>
  <c r="Y163" i="23"/>
  <c r="Y65" i="23"/>
  <c r="L132" i="23"/>
  <c r="B132" i="23" s="1"/>
  <c r="AB166" i="23"/>
  <c r="AB131" i="23"/>
  <c r="X87" i="23"/>
  <c r="X164" i="23"/>
  <c r="AA20" i="23"/>
  <c r="AP27" i="23"/>
  <c r="AP29" i="23" s="1"/>
  <c r="AP30" i="23" s="1"/>
  <c r="L140" i="23"/>
  <c r="B140" i="23" s="1"/>
  <c r="AC165" i="23"/>
  <c r="AC109" i="23"/>
  <c r="U163" i="23"/>
  <c r="AE64" i="23"/>
  <c r="U65" i="23"/>
  <c r="W20" i="23"/>
  <c r="AL27" i="23"/>
  <c r="AL29" i="23" s="1"/>
  <c r="AL30" i="23" s="1"/>
  <c r="AA167" i="23"/>
  <c r="AA153" i="23"/>
  <c r="L118" i="23"/>
  <c r="B118" i="23" s="1"/>
  <c r="AE108" i="23"/>
  <c r="U165" i="23"/>
  <c r="U109" i="23"/>
  <c r="V167" i="23"/>
  <c r="V153" i="23"/>
  <c r="Y165" i="23"/>
  <c r="Y109" i="23"/>
  <c r="AC164" i="23"/>
  <c r="AC87" i="23"/>
  <c r="W167" i="23"/>
  <c r="W168" i="23" s="1"/>
  <c r="W169" i="23" s="1"/>
  <c r="W153" i="23"/>
  <c r="AB165" i="23"/>
  <c r="AB109" i="23"/>
  <c r="L7" i="23"/>
  <c r="B7" i="23" s="1"/>
  <c r="X166" i="23"/>
  <c r="X131" i="23"/>
  <c r="X42" i="23"/>
  <c r="AM28" i="23"/>
  <c r="L14" i="23"/>
  <c r="B14" i="23" s="1"/>
  <c r="X65" i="23"/>
  <c r="X163" i="23"/>
  <c r="L36" i="23"/>
  <c r="B36" i="23" s="1"/>
  <c r="L29" i="23"/>
  <c r="B29" i="23" s="1"/>
  <c r="AE43" i="23"/>
  <c r="U43" i="23" s="1"/>
  <c r="AE19" i="23"/>
  <c r="AE21" i="23" s="1"/>
  <c r="P13" i="30" l="1"/>
  <c r="I13" i="30" s="1"/>
  <c r="W67" i="30"/>
  <c r="W66" i="30"/>
  <c r="P11" i="30"/>
  <c r="I11" i="30" s="1"/>
  <c r="I12" i="30"/>
  <c r="R14" i="30"/>
  <c r="I14" i="30"/>
  <c r="AM29" i="23"/>
  <c r="AO29" i="23"/>
  <c r="AO30" i="23" s="1"/>
  <c r="U154" i="23"/>
  <c r="AB168" i="23"/>
  <c r="AB169" i="23" s="1"/>
  <c r="Z168" i="23"/>
  <c r="Z169" i="23" s="1"/>
  <c r="X168" i="23"/>
  <c r="X169" i="23" s="1"/>
  <c r="V168" i="23"/>
  <c r="V169" i="23" s="1"/>
  <c r="AA168" i="23"/>
  <c r="AA169" i="23" s="1"/>
  <c r="U21" i="23"/>
  <c r="AE132" i="23"/>
  <c r="AE110" i="23"/>
  <c r="AC168" i="23"/>
  <c r="AC169" i="23" s="1"/>
  <c r="AE66" i="23"/>
  <c r="U66" i="23" s="1"/>
  <c r="Y168" i="23"/>
  <c r="Y169" i="23" s="1"/>
  <c r="AJ30" i="23"/>
  <c r="U168" i="23"/>
  <c r="AE88" i="23"/>
  <c r="U88" i="23" s="1"/>
  <c r="AM30" i="23" l="1"/>
  <c r="AT26" i="23"/>
  <c r="AT27" i="23"/>
  <c r="U169" i="23"/>
  <c r="AE162" i="23"/>
  <c r="AE163" i="23"/>
  <c r="AT29" i="23" l="1"/>
  <c r="AJ31" i="23" s="1"/>
  <c r="AJ173" i="23"/>
  <c r="AE165" i="23"/>
  <c r="U170" i="23" s="1"/>
</calcChain>
</file>

<file path=xl/sharedStrings.xml><?xml version="1.0" encoding="utf-8"?>
<sst xmlns="http://schemas.openxmlformats.org/spreadsheetml/2006/main" count="7567" uniqueCount="921">
  <si>
    <t>IKM SKM STANDAR BIDANG  PELAYANAN KESEHATAN</t>
  </si>
  <si>
    <t>U1</t>
  </si>
  <si>
    <t>Persyaratan</t>
  </si>
  <si>
    <t>1) IKM Tim Kerja Registrasi Lisensi dan Mutu Pelayanan</t>
  </si>
  <si>
    <t>U2</t>
  </si>
  <si>
    <t>Prosedur</t>
  </si>
  <si>
    <t>Nilai Unsur Pelayanan</t>
  </si>
  <si>
    <t>D</t>
  </si>
  <si>
    <t>Tidak Baik</t>
  </si>
  <si>
    <t>U3</t>
  </si>
  <si>
    <t>Jangka Waktu</t>
  </si>
  <si>
    <t>U4</t>
  </si>
  <si>
    <t>U5</t>
  </si>
  <si>
    <t>U6</t>
  </si>
  <si>
    <t>U7</t>
  </si>
  <si>
    <t>U8</t>
  </si>
  <si>
    <t>U9</t>
  </si>
  <si>
    <t>C</t>
  </si>
  <si>
    <t>Kurang Baik</t>
  </si>
  <si>
    <t>Tarif</t>
  </si>
  <si>
    <t>IKM per unsur</t>
  </si>
  <si>
    <t>B</t>
  </si>
  <si>
    <t>Baik</t>
  </si>
  <si>
    <t>Produk</t>
  </si>
  <si>
    <t>Kategori</t>
  </si>
  <si>
    <t>A</t>
  </si>
  <si>
    <t>Sangat Baik</t>
  </si>
  <si>
    <t>Kompetensi</t>
  </si>
  <si>
    <t>IKM Unit Layanan</t>
  </si>
  <si>
    <t>Perilaku</t>
  </si>
  <si>
    <t>Pengaduan</t>
  </si>
  <si>
    <t>2) IKM Tim Kerja Kesehatan Khusus</t>
  </si>
  <si>
    <t>Sarpras</t>
  </si>
  <si>
    <t>3) IKM Tim Kerja Kesehatan dasar dan Rujukan</t>
  </si>
  <si>
    <t>IKM SKM STANDAR BIDANG SUMBER DAYA KESEHATAN</t>
  </si>
  <si>
    <t>1) IKM Tim Kerja Pengembangan Sumber Daya Kesehatan</t>
  </si>
  <si>
    <t>Bidang YANKES</t>
  </si>
  <si>
    <t>Bidang SDK</t>
  </si>
  <si>
    <t>IKM DINKES</t>
  </si>
  <si>
    <t>2) IKM Tim Kerja Sarana dan Prasarana</t>
  </si>
  <si>
    <t>3) IKM Tim Kerja Farmasi, Makanan dan Minuman</t>
  </si>
  <si>
    <t>Pengolahan data SKM berdasarkan kuesioner rapat</t>
  </si>
  <si>
    <t>SKM RAPAT SEKRETARIAT</t>
  </si>
  <si>
    <t>1) IKM Umum dan Kepegawaian</t>
  </si>
  <si>
    <t>2) IKM Subbagian Keuangan</t>
  </si>
  <si>
    <t>3) IKM Tim Kerja Perencanaan dan Evaluasi</t>
  </si>
  <si>
    <t>SKM RAPAT PELAYANAN KESEHATAN</t>
  </si>
  <si>
    <t>2) IKM Tim Kerja Kesehatan Khusus dan Penjaminan</t>
  </si>
  <si>
    <t>3) IKM Tim Kerja Kesehatan Dasar dan Rujukan</t>
  </si>
  <si>
    <t>SKM RAPAT BIDANG KESEHATAN MASYARAKAT</t>
  </si>
  <si>
    <t>1) IKM Tim Kerja Promosi Kesehatan dan Tata Kelola Masyarakat</t>
  </si>
  <si>
    <t>2) IKM Tim Kerja Gizi dan Kesehatan Ibu Anak</t>
  </si>
  <si>
    <t>`</t>
  </si>
  <si>
    <t>3) IKM Tim Kerja Kesehatan Jiwa, Produktif dan Usia Lanjut</t>
  </si>
  <si>
    <t>SKM RAPAT BIDANG PENCEGAHAN PENYAKIT DAN PENYEHATAN LINGKUNGAN</t>
  </si>
  <si>
    <t>1) IKM Tim Kerja Surveilans dan Imunisasi</t>
  </si>
  <si>
    <t>2) IKM Tim Kerja Pengendalian Penyakit</t>
  </si>
  <si>
    <t>3) IKM Tim Kerja Kesehatan Lingkungan</t>
  </si>
  <si>
    <t>SKM RAPAT BIDANG SUMBER DAYA KESEHATAN</t>
  </si>
  <si>
    <t>1) IKM Tim Kerja Sarana Prasarana</t>
  </si>
  <si>
    <t>2) IKM Tim Kerja Farmasi, Makanan dan Minuman</t>
  </si>
  <si>
    <t>Sekretariat</t>
  </si>
  <si>
    <t>Bidang Yankes</t>
  </si>
  <si>
    <t>Bidang Kesmas</t>
  </si>
  <si>
    <t>Bidang P2PL</t>
  </si>
  <si>
    <t>REKAP INDIKATOR STANDAR</t>
  </si>
  <si>
    <t>Standar</t>
  </si>
  <si>
    <t>Capaian</t>
  </si>
  <si>
    <t>NO</t>
  </si>
  <si>
    <t>KARAKTERISTIK</t>
  </si>
  <si>
    <t>INDIKATOR</t>
  </si>
  <si>
    <t>JUMLAH</t>
  </si>
  <si>
    <t>PERSENTASE</t>
  </si>
  <si>
    <t>SMT II 2022</t>
  </si>
  <si>
    <t>Jenis kelamin</t>
  </si>
  <si>
    <t xml:space="preserve">Laki-Laki </t>
  </si>
  <si>
    <t>SMT I 2023</t>
  </si>
  <si>
    <t xml:space="preserve">Perempuan </t>
  </si>
  <si>
    <t>SMT II 2023</t>
  </si>
  <si>
    <t xml:space="preserve">Pendidikan </t>
  </si>
  <si>
    <t xml:space="preserve">SD Kebawah </t>
  </si>
  <si>
    <t>SMT I 2024</t>
  </si>
  <si>
    <t>SLTP</t>
  </si>
  <si>
    <t>SMT II 2024</t>
  </si>
  <si>
    <t>SLTA</t>
  </si>
  <si>
    <t>SMT I 2025</t>
  </si>
  <si>
    <t>D1 - D3 - D4</t>
  </si>
  <si>
    <t>SMT II 2025</t>
  </si>
  <si>
    <t>S-1</t>
  </si>
  <si>
    <t xml:space="preserve">S-2 ke atas </t>
  </si>
  <si>
    <t>Rapat</t>
  </si>
  <si>
    <t xml:space="preserve">Instansi </t>
  </si>
  <si>
    <t>Instansi Luar</t>
  </si>
  <si>
    <t>Wirausahawan/Usahawan</t>
  </si>
  <si>
    <t>Pelajar/Mahasiswa</t>
  </si>
  <si>
    <t xml:space="preserve">Lainnya </t>
  </si>
  <si>
    <t>REKAP INDIKATOR RAPAT</t>
  </si>
  <si>
    <t>Instansi Pemkab Sleman</t>
  </si>
  <si>
    <t>Pegawai Swasta</t>
  </si>
  <si>
    <t>Akademisi</t>
  </si>
  <si>
    <t>Masyarakat</t>
  </si>
  <si>
    <t>NILAI IKM STANDAR</t>
  </si>
  <si>
    <t>NILAI IKM RAPAT</t>
  </si>
  <si>
    <t>NILAI IKM DINAS KESEHATAN</t>
  </si>
  <si>
    <t>INDEKS KEPUASAN MASYARAKAT (IKM)</t>
  </si>
  <si>
    <t>DINAS KESEHATAN KABUPATEN SLEMAN</t>
  </si>
  <si>
    <t>NILAI IKM</t>
  </si>
  <si>
    <t>NAMA LAYANAN : DINAS KESEHATAN</t>
  </si>
  <si>
    <t>KARAKTERISTIK RESPONDEN</t>
  </si>
  <si>
    <t xml:space="preserve">: </t>
  </si>
  <si>
    <t xml:space="preserve">Orang </t>
  </si>
  <si>
    <t>JENIS KELAMIN</t>
  </si>
  <si>
    <t>:</t>
  </si>
  <si>
    <t>L</t>
  </si>
  <si>
    <t>=</t>
  </si>
  <si>
    <t>PENDIDIKAN</t>
  </si>
  <si>
    <t>SD</t>
  </si>
  <si>
    <t>SMP</t>
  </si>
  <si>
    <t>SMA</t>
  </si>
  <si>
    <t>S1</t>
  </si>
  <si>
    <t>S2</t>
  </si>
  <si>
    <t>BIDANG PELAYANAN KESEHATAN</t>
  </si>
  <si>
    <t>TIM KERJA REGISTRASI LISENSI MUTU PELAYANAN</t>
  </si>
  <si>
    <t>Tipe Kuisioner: Standar</t>
  </si>
  <si>
    <t>Laporan | Responden  | IKM</t>
  </si>
  <si>
    <t>No</t>
  </si>
  <si>
    <t>Umur</t>
  </si>
  <si>
    <t>Jenis Kelamin</t>
  </si>
  <si>
    <t>Pendidikan</t>
  </si>
  <si>
    <t>Pekerjaan</t>
  </si>
  <si>
    <t>Kritik/Saran</t>
  </si>
  <si>
    <t>Perempuan</t>
  </si>
  <si>
    <t>PNS/TNI/POLRI</t>
  </si>
  <si>
    <t>Lainnya</t>
  </si>
  <si>
    <t>-</t>
  </si>
  <si>
    <t>Laki-Laki</t>
  </si>
  <si>
    <t>sangat baik</t>
  </si>
  <si>
    <t>S-2 ke atas</t>
  </si>
  <si>
    <t>Sangat baik</t>
  </si>
  <si>
    <t>.</t>
  </si>
  <si>
    <t>tidak ada</t>
  </si>
  <si>
    <t>mantap</t>
  </si>
  <si>
    <t>Semangat</t>
  </si>
  <si>
    <t>Cukup</t>
  </si>
  <si>
    <t>sudah baik</t>
  </si>
  <si>
    <t>Sudah baik</t>
  </si>
  <si>
    <t>Sudah bagus</t>
  </si>
  <si>
    <t>Tidak ada</t>
  </si>
  <si>
    <t>Bagus</t>
  </si>
  <si>
    <t>Baik semua</t>
  </si>
  <si>
    <t>PERSENTASE (%)</t>
  </si>
  <si>
    <t>TIM KERJA KESEHATAN KHUSUS DAN PENJAMINAN</t>
  </si>
  <si>
    <t>Petani</t>
  </si>
  <si>
    <t>SD ke bawah</t>
  </si>
  <si>
    <t>Terimakasih</t>
  </si>
  <si>
    <t>Sangat membantu</t>
  </si>
  <si>
    <t>Pelayanan sangat baik</t>
  </si>
  <si>
    <t>Pertahankan</t>
  </si>
  <si>
    <t>Sangat memuaskan</t>
  </si>
  <si>
    <t>Lanjutkan</t>
  </si>
  <si>
    <t>Tingkatkan</t>
  </si>
  <si>
    <t>Sudah memuaskan</t>
  </si>
  <si>
    <t>baik</t>
  </si>
  <si>
    <t>Pelayanan sudah sangat baik</t>
  </si>
  <si>
    <t>Cukup baik</t>
  </si>
  <si>
    <t>Alhamdulillah sudah baik</t>
  </si>
  <si>
    <t>Sudah sangat baik</t>
  </si>
  <si>
    <t>cukup</t>
  </si>
  <si>
    <t>Sudah cukup baik</t>
  </si>
  <si>
    <t>BIDANG SUMBER DAYA KESEHATAN</t>
  </si>
  <si>
    <t>TIM KERJA PENGEMBANGAN SUMBER DAYA KESEHATAN</t>
  </si>
  <si>
    <t>Good</t>
  </si>
  <si>
    <t>Pelayanan bagus</t>
  </si>
  <si>
    <t>_</t>
  </si>
  <si>
    <t>bagus</t>
  </si>
  <si>
    <t>Belum ada</t>
  </si>
  <si>
    <t>oke</t>
  </si>
  <si>
    <t>Sangat puas</t>
  </si>
  <si>
    <t>Ramah</t>
  </si>
  <si>
    <t>Ditingkatkan lagi</t>
  </si>
  <si>
    <t>sudah bagus</t>
  </si>
  <si>
    <t>pelayanan sangat baik</t>
  </si>
  <si>
    <t>sudah cukup baik</t>
  </si>
  <si>
    <t>TIM KERJA SARANA PRASARANA</t>
  </si>
  <si>
    <t>Tetap semangat</t>
  </si>
  <si>
    <t>Tingkatkan pelayanan</t>
  </si>
  <si>
    <t>Oke</t>
  </si>
  <si>
    <t>Sudah sangat bagus</t>
  </si>
  <si>
    <t>TIM KERJA FARMASI, MAKNAN DAN MINUMAN</t>
  </si>
  <si>
    <t>BAIK</t>
  </si>
  <si>
    <t>Pelayanan baik</t>
  </si>
  <si>
    <t>Sudah oke</t>
  </si>
  <si>
    <t>Sudah baik lanjutkan</t>
  </si>
  <si>
    <t>Ok</t>
  </si>
  <si>
    <t>SUBBAGIAN KEUANGAN</t>
  </si>
  <si>
    <t>SEKRETARIAT</t>
  </si>
  <si>
    <t>Tipe Kuisioner: Rapat</t>
  </si>
  <si>
    <t>Bagus lanjutkan</t>
  </si>
  <si>
    <t>Terima kasih</t>
  </si>
  <si>
    <t>????</t>
  </si>
  <si>
    <t>Sudah sesuai lanjutkan</t>
  </si>
  <si>
    <t>--</t>
  </si>
  <si>
    <t>BIDANG SEKRETARIAT</t>
  </si>
  <si>
    <t>TIM KERJA PERENCANAAN DAN EVAUASI</t>
  </si>
  <si>
    <t>Laporan | Kritik/Saran | IKM</t>
  </si>
  <si>
    <t>Bagus sekali</t>
  </si>
  <si>
    <t>Joss</t>
  </si>
  <si>
    <t>Mantap</t>
  </si>
  <si>
    <t>BIDANG YANKES</t>
  </si>
  <si>
    <t>TIM KERJA KHUSUS DAN PENJAMINAN</t>
  </si>
  <si>
    <t>Lanjutan</t>
  </si>
  <si>
    <t>Semoga semakin baik</t>
  </si>
  <si>
    <t>Jos</t>
  </si>
  <si>
    <t>Trimakasih</t>
  </si>
  <si>
    <t>D1 - D3-D4</t>
  </si>
  <si>
    <t xml:space="preserve">S2 Keatas </t>
  </si>
  <si>
    <t>TIM KERJA KESEHATAN DASAR DAN RUJUKAN</t>
  </si>
  <si>
    <t>Sudah sesuai</t>
  </si>
  <si>
    <t>BIDANG P2P</t>
  </si>
  <si>
    <t>TIM KERJA SURVEILANS DAN IMUNISASI</t>
  </si>
  <si>
    <t>Sdh oke</t>
  </si>
  <si>
    <t>sudah sesuai</t>
  </si>
  <si>
    <t>Semoga kedepannya lebih baik</t>
  </si>
  <si>
    <t>Pelayanan memuaskan</t>
  </si>
  <si>
    <t>Sesuai</t>
  </si>
  <si>
    <t>Good job</t>
  </si>
  <si>
    <t>Semoga lebih baik lagi</t>
  </si>
  <si>
    <t>TIM KERJA PENCEGAHAN DAN PENGENDALIAN PENYAKIT</t>
  </si>
  <si>
    <t>#</t>
  </si>
  <si>
    <t>Baik lanjutkan</t>
  </si>
  <si>
    <t>TIM KERJA PENYEHATAN LINGKUNGAN</t>
  </si>
  <si>
    <t>tingkatkan</t>
  </si>
  <si>
    <t>Tdk ada</t>
  </si>
  <si>
    <t>Bagus bermanfaat</t>
  </si>
  <si>
    <t>BIDANG SDK</t>
  </si>
  <si>
    <t>lanjutkan</t>
  </si>
  <si>
    <t>Terima kasih atas pelayanannya</t>
  </si>
  <si>
    <t>TIM KERJA FARMASI DAN KESEHATAN MAKANAN MINUMAN</t>
  </si>
  <si>
    <t>..</t>
  </si>
  <si>
    <t>On time</t>
  </si>
  <si>
    <t>P</t>
  </si>
  <si>
    <t>TERIMA KASIH ATAS PENILAIAN YANG TELAH ANDA BERIKAN
MASUKAN ANDA SANGAT BERMANFAAT UNTUK KEMANJUAN UNIT KAMI
AGAR TERUS MEMPERBAIKI DAN MENINGKATKAN KUALITAS PELAYANAN</t>
  </si>
  <si>
    <t>DI - DIV</t>
  </si>
  <si>
    <t>D1  - D4</t>
  </si>
  <si>
    <t>REGLI</t>
  </si>
  <si>
    <t>Jumlah</t>
  </si>
  <si>
    <t>%</t>
  </si>
  <si>
    <t>KESSUS</t>
  </si>
  <si>
    <t>KESDAS</t>
  </si>
  <si>
    <t>YANKES</t>
  </si>
  <si>
    <t>REKAP KARAKTERISTIK RESPONDEN
KUESIONER STANDAR</t>
  </si>
  <si>
    <t>PSDK</t>
  </si>
  <si>
    <t>FARMAKMIN</t>
  </si>
  <si>
    <t>SARPRAS</t>
  </si>
  <si>
    <t>SDK</t>
  </si>
  <si>
    <t>DINKES</t>
  </si>
  <si>
    <t>REKAP KARAKTERISTIK RESPONDEN
KUESIONER RAPAT</t>
  </si>
  <si>
    <t>REKAP KARAKTERISTIK RESPONDEN BIDANG PELAYANAN KESEHATAN</t>
  </si>
  <si>
    <t>REKAP KARAKTERISTIK RESPONDEN SEKRETARIAT</t>
  </si>
  <si>
    <t>UMPEG</t>
  </si>
  <si>
    <t>KEUANGAN</t>
  </si>
  <si>
    <t>PE</t>
  </si>
  <si>
    <t>REKAP KARAKTERISTIK RESPONDEN BIDANG KESEHATAN MASYARAKAT</t>
  </si>
  <si>
    <t>PROMKES</t>
  </si>
  <si>
    <t>GIZIKIA</t>
  </si>
  <si>
    <t>KESMAS</t>
  </si>
  <si>
    <t>REKAP KARAKTERISTIK RESPONDEN BIDANG P2PL</t>
  </si>
  <si>
    <t>SURVIM</t>
  </si>
  <si>
    <t>P2</t>
  </si>
  <si>
    <t>PL</t>
  </si>
  <si>
    <t>P2PL</t>
  </si>
  <si>
    <t>REKAP KARAKTERISTIK RESPONDEN BIDANG SDK</t>
  </si>
  <si>
    <t>KESWA-UPL</t>
  </si>
  <si>
    <t>BIDANG PELAYANAN KESEHATAN
TIM KERJA REGISTRASI LISENSI MUTU PELAYANAN</t>
  </si>
  <si>
    <t>Sudah sangat bagus agar dipertahankan</t>
  </si>
  <si>
    <t>Agar dapat dipertahankan</t>
  </si>
  <si>
    <t>Mantap sukses terus dan selalu bermanfaat</t>
  </si>
  <si>
    <t>Mantul mantap betul</t>
  </si>
  <si>
    <t>Sukses selalu</t>
  </si>
  <si>
    <t>Sudah sesuai harapan</t>
  </si>
  <si>
    <t>makin sukses dinkes sleman</t>
  </si>
  <si>
    <t>Saran saya di buat langsung di gedung DINKES Sleman nya… dan pemaparan materi yg sangat menarik dan perlu di analisis dalam waktu yg lebih banyak lagi????</t>
  </si>
  <si>
    <t>Materi yang disampaikan sangat sesuaii dengan akademik kami</t>
  </si>
  <si>
    <t>Studi banding ke Dinas Kesehatan Sleman memberikan banyak insight positif</t>
  </si>
  <si>
    <t>Dinas Kesehatan Sleman Keren</t>
  </si>
  <si>
    <t>Terima kasih sudah berbagi bersama kami terutama tentang inovasi2 dari Dinkes dalam pelayanan kesehatan. Menjadi pembelajaran bagi kabupaten kami</t>
  </si>
  <si>
    <t>Terimakasih banyak</t>
  </si>
  <si>
    <t>Semua sudah sangat baik pelayanan terhadap kami sebagai tamu.</t>
  </si>
  <si>
    <t>Saya harap Dinkes Sleman bisa lebih maju dan berkembang ke depannya</t>
  </si>
  <si>
    <t>Sudah berjalan dengan bagus</t>
  </si>
  <si>
    <t>Sudah sip</t>
  </si>
  <si>
    <t>Sudah terlaksana dengan baik</t>
  </si>
  <si>
    <t>Sudah baik dan sangat bermanfaat materi nya</t>
  </si>
  <si>
    <t>Normalisasi Rapat Tepat Waktu</t>
  </si>
  <si>
    <t>Semua sudah sesuai</t>
  </si>
  <si>
    <t>Kegiatan sudah berjalan dengan baik.</t>
  </si>
  <si>
    <t>Jam undangan sudah sesuai</t>
  </si>
  <si>
    <t>tingkatan</t>
  </si>
  <si>
    <t>Berjalan baik</t>
  </si>
  <si>
    <t>Sudah baik dipertahankan</t>
  </si>
  <si>
    <t>Bulan puasa</t>
  </si>
  <si>
    <t>Pertahankan yang lebih baik lagi</t>
  </si>
  <si>
    <t>Adanya peningkatan disiplin waktu</t>
  </si>
  <si>
    <t>Terimakasih Tim Keuangan</t>
  </si>
  <si>
    <t>Sangat baik t4nya seperti di hotel bagus dingin banget</t>
  </si>
  <si>
    <t>Koordinasi lebih sering</t>
  </si>
  <si>
    <t>Harap memulai rapat sesuai dengan jam undangan tepat waktu</t>
  </si>
  <si>
    <t>Semoga kedepanya lebih baik lagi. Atau dipertahankan</t>
  </si>
  <si>
    <t>mohon supaya waktuj yg tepat</t>
  </si>
  <si>
    <t>Rapat yang diselenggarakan baik</t>
  </si>
  <si>
    <t>Rapat yg diselenggarakan sdh baik dan sesuai</t>
  </si>
  <si>
    <t>semangat</t>
  </si>
  <si>
    <t>Materi sudah sesuai hanya waktu penyelesaian yang kadang molor.</t>
  </si>
  <si>
    <t>Penyelenggaraan rapat sudah baik materi bagus</t>
  </si>
  <si>
    <t>Krn keterbatasan tempat shg ruangan kerja utk rapat. Semoga ke depan Dinkes tambah maju program maupun fisik gedungnya</t>
  </si>
  <si>
    <t>Pertahankan dan lanjutkan</t>
  </si>
  <si>
    <t>Semangattt</t>
  </si>
  <si>
    <t>Bagus pertahankan</t>
  </si>
  <si>
    <t>Semua sesuai dengan kegiatan</t>
  </si>
  <si>
    <t>makannya enak</t>
  </si>
  <si>
    <t>jajannya enak</t>
  </si>
  <si>
    <t>TAK</t>
  </si>
  <si>
    <t>dingin</t>
  </si>
  <si>
    <t>Lanjotkan</t>
  </si>
  <si>
    <t>Peserta und pertimja 2 org katimja dn pengelola anggaran</t>
  </si>
  <si>
    <t>Tingkatkan kesesuaian waktu dan kenyamanan tempat</t>
  </si>
  <si>
    <t>Jos jis</t>
  </si>
  <si>
    <t>Utk ruang rapat pertemuan bisa dipertimbangkan di ruangan yg lebih memadai</t>
  </si>
  <si>
    <t>Semakin baik kedepannya</t>
  </si>
  <si>
    <t>Sdh baik</t>
  </si>
  <si>
    <t>Sangatt baik</t>
  </si>
  <si>
    <t>Sering2 rapat tatap muka biar mudah mengerjakan. Hehe</t>
  </si>
  <si>
    <t>Lebih tepat waktu</t>
  </si>
  <si>
    <t>sangat membantu dan selalu ramah dalam menjelaskan permasalahan mohon di pertahankan</t>
  </si>
  <si>
    <t>Rapatnya terlalu pagi</t>
  </si>
  <si>
    <t>Cukup baik semoga usulan segera bisa kita realisasikan</t>
  </si>
  <si>
    <t>Sangat tepat waktu dan sangat bermafaat</t>
  </si>
  <si>
    <t>Sering diadakan koordinasi seperti ini</t>
  </si>
  <si>
    <t>Pertahanan</t>
  </si>
  <si>
    <t>Trimakasih atas informasinya yang disampaikansangat membantu sekali dalam pelayanan di puskesmas</t>
  </si>
  <si>
    <t>Kegiatan ini sangat bagus utk penyamaan persepsi</t>
  </si>
  <si>
    <t>Materi sangat beruna</t>
  </si>
  <si>
    <t>Tepat waktu</t>
  </si>
  <si>
    <t>Materi Bagus</t>
  </si>
  <si>
    <t>Pertemuan yang sangan bagus mohon untuk sering di laksanakan untuk evaluasi perizinan</t>
  </si>
  <si>
    <t>Manfaat</t>
  </si>
  <si>
    <t>Materi bagus</t>
  </si>
  <si>
    <t>Narsum Bagus</t>
  </si>
  <si>
    <t>lebih sesuai jadwal</t>
  </si>
  <si>
    <t>Agendakan acara serupa minimal tiap tahun</t>
  </si>
  <si>
    <t>Mohon untuk waktu rapat ditambahkan lagi supaya peserta lebih mengerti</t>
  </si>
  <si>
    <t>Jossjiss</t>
  </si>
  <si>
    <t>LSM</t>
  </si>
  <si>
    <t>semakin baik dinkes sleman</t>
  </si>
  <si>
    <t>sip</t>
  </si>
  <si>
    <t>memulai acara dengan tepat waktu sesuai dengan rundown</t>
  </si>
  <si>
    <t>Sarana audio mikrofon mohon diperbanyak</t>
  </si>
  <si>
    <t>Semoga ada pelatihan selanjutnya</t>
  </si>
  <si>
    <t>Alhamdulillah sangat menarik dan sangat bermanfaatharapan kami adanya upaya pelatihan dilini wargamasyarakat</t>
  </si>
  <si>
    <t>sudah baik dipertahankan</t>
  </si>
  <si>
    <t>Untuk kegiatan pelatihan semoga tidak hanya satu hari</t>
  </si>
  <si>
    <t>Lebih sering diadakan saja.agar lebih paham dan jelas</t>
  </si>
  <si>
    <t>Alhamdulillah sangat bermanfaat untuk peningkatan kerja kamiharapan upaya adanya hal ini dilakukan di lini wargamasyarakat</t>
  </si>
  <si>
    <t>Pelatihan dengan peserta dari unsur lain</t>
  </si>
  <si>
    <t>Waktu mulai molor</t>
  </si>
  <si>
    <t>Perlu berkelanjutan sesuai kurikulum materi yg diperlukan di masyarakat</t>
  </si>
  <si>
    <t>Waktu yang sedikit untuk kedepannya agar waktunya lebih banyak</t>
  </si>
  <si>
    <t>Perlu acara ini kerap kali diadakan</t>
  </si>
  <si>
    <t>Pelatihan Gigitan ular berbisa</t>
  </si>
  <si>
    <t>Semoga kedepanya bs terus ad bimtek terkait penyehat tradisional</t>
  </si>
  <si>
    <t>Mohon utk ada agenda rutin utk bimtek</t>
  </si>
  <si>
    <t>Semoga kedepanya terus berlanjut bimtek</t>
  </si>
  <si>
    <t>MANTAPPPPPP</t>
  </si>
  <si>
    <t>Lebih ditingkatkan</t>
  </si>
  <si>
    <t>Sangat berguna sekali</t>
  </si>
  <si>
    <t>Bimteknya bagus</t>
  </si>
  <si>
    <t>Agendakan untuk bimtek rutin</t>
  </si>
  <si>
    <t>Sangat berguna bagi kami bisa menambah pengetahuan</t>
  </si>
  <si>
    <t>Sering sering diadakan Banyak menambah wawasan terapis</t>
  </si>
  <si>
    <t>Sering-sering di adakan</t>
  </si>
  <si>
    <t>Mantab Acaranya sering2 di adakan dan banyak sekali manfaat nya dan menambah ilmu kita semua</t>
  </si>
  <si>
    <t>Rapat berjalan dengan baik lancar narasumber dan panitia ramah dan menyenangkan lokasi rapat nyaman sedikit masukan apabila disarankan membawa laptop perlu disediakan stop kontak di area dekat tempat duduk peserta. Terima kasih</t>
  </si>
  <si>
    <t>Rapat untuk koordinasi P3K idul fitri dilakukan pagi hari</t>
  </si>
  <si>
    <t>good job</t>
  </si>
  <si>
    <t>Lebih baik dan pertahankan</t>
  </si>
  <si>
    <t>nyaman</t>
  </si>
  <si>
    <t>Waktu jam mulai agak mundur</t>
  </si>
  <si>
    <t>Dimohon untuk lebih tepat waktu.</t>
  </si>
  <si>
    <t>Baik Sebagai persiapan Kesiapsiagaan</t>
  </si>
  <si>
    <t>Sukses baik</t>
  </si>
  <si>
    <t>Mulai rapat agak mundur</t>
  </si>
  <si>
    <t>Sukses dan baik</t>
  </si>
  <si>
    <t>Sesuai.. baik</t>
  </si>
  <si>
    <t>Baik sekali</t>
  </si>
  <si>
    <t>Sudah baik pertahankan</t>
  </si>
  <si>
    <t>Mohon materi bisa di share terlebih dahuli hehe</t>
  </si>
  <si>
    <t>Josjis...????</t>
  </si>
  <si>
    <t>Sudah sangat baik. Pertahankan</t>
  </si>
  <si>
    <t>Lebih ditingkatkan pembinaan ke puskesmas</t>
  </si>
  <si>
    <t>Saya puas</t>
  </si>
  <si>
    <t>Siip..????</t>
  </si>
  <si>
    <t>Pelaksanaan acara jangan terlalu molor</t>
  </si>
  <si>
    <t>Lanjutkan????</t>
  </si>
  <si>
    <t>Semoga diadakan lagi</t>
  </si>
  <si>
    <t>Semoga kedepan lebih baik</t>
  </si>
  <si>
    <t>Mohon utk Bimtek PTP</t>
  </si>
  <si>
    <t>Rutin dilaksanakan</t>
  </si>
  <si>
    <t>Sudah sesuai hemat waktu</t>
  </si>
  <si>
    <t>Sudah baik tingkatkan</t>
  </si>
  <si>
    <t>semua sudah sangat baik dan sudah sesuai</t>
  </si>
  <si>
    <t>Panitia ramah Pertahankan</t>
  </si>
  <si>
    <t>Utk acara kegiatan dilakukan secara berkelanjutan.</t>
  </si>
  <si>
    <t>Seringnya agenda tidak tepat waktu sehingga membuat peserta ikut datang terlambat</t>
  </si>
  <si>
    <t>Baik smua</t>
  </si>
  <si>
    <t>Tolong diadakan lagi pertemuan setelah rujukan satu sehat sudah berjalan</t>
  </si>
  <si>
    <t>Kegiatan sudah baik</t>
  </si>
  <si>
    <t>Seep</t>
  </si>
  <si>
    <t>Bs dilakukan koordinasi lintas sektor di bidang lain</t>
  </si>
  <si>
    <t>Sudah bagus. Semoga ke depannya lebih bagus lagi.</t>
  </si>
  <si>
    <t>Terimakasih semoga kegiatan seperti ini tidak hanya bisa menambah ilmu tetapi SKP bagi peserta. Terimakasih</t>
  </si>
  <si>
    <t>Sudah baik. Pertahankan</t>
  </si>
  <si>
    <t>Sangat membantu dalam kemajuan dibidang kesehatan khususnya bagi tenaga kesehatan</t>
  </si>
  <si>
    <t>Bisa lebih rutin memberikan update agar tercapainya kualitas pelayanan kesehatan yang setara di Yogyakarta khususnya kabupaten Sleman.</t>
  </si>
  <si>
    <t>—-</t>
  </si>
  <si>
    <t>Pelaksanaan sudah sangat baik</t>
  </si>
  <si>
    <t>Sering melakukan update knowledge kesehatan ginjal</t>
  </si>
  <si>
    <t>Terbaik</t>
  </si>
  <si>
    <t>Semoga kedepan bisa lebih meningkat....</t>
  </si>
  <si>
    <t>Sudah bagus mencoba hal baru dengan lokasi rapat yang jarang dikunjungi</t>
  </si>
  <si>
    <t>Pertahankan yang sudah ada.. Lebih baik lagi ditingkatkan..</t>
  </si>
  <si>
    <t>Perlu dipertahankan</t>
  </si>
  <si>
    <t>pertahankan sleman emang keren</t>
  </si>
  <si>
    <t>Cukup bagus</t>
  </si>
  <si>
    <t>Marhaban ya Ramadhan Semoga acara manfaat</t>
  </si>
  <si>
    <t>Marhaban ya Ramadhan Semoga acara manfaat Barokah</t>
  </si>
  <si>
    <t>Sudah baik pelaksanaan bimtek ini perlu dipertahankan</t>
  </si>
  <si>
    <t>sudah bagus smg kegiatan positif seperti ini bisa di agendakan rutin</t>
  </si>
  <si>
    <t>All goods..</t>
  </si>
  <si>
    <t>Sudah baik mohon ditingkatkan kembali</t>
  </si>
  <si>
    <t>Kegiatan seperti ini agar di laksanakan secara berkala karena sangat besar manfaat nya</t>
  </si>
  <si>
    <t>Bimtek sangat bermanfaatdlm kegiatan ILP</t>
  </si>
  <si>
    <t>Sering diadakan bimtek</t>
  </si>
  <si>
    <t>Bagus dipertahankan</t>
  </si>
  <si>
    <t>Suxah bagus dan tingkatkan</t>
  </si>
  <si>
    <t>Baik...</t>
  </si>
  <si>
    <t>Lanjutkansudah baik</t>
  </si>
  <si>
    <t>Sdh cukup bagus cuma agak ngantuj</t>
  </si>
  <si>
    <t>Sdh cukup baik</t>
  </si>
  <si>
    <t>Ruangan kurang tertutup dan tidak kedap suara untuk acara zoom sehingga suara dari luar terdengar</t>
  </si>
  <si>
    <t>Baik dan sesuai</t>
  </si>
  <si>
    <t>Sudah bak di pertahankan</t>
  </si>
  <si>
    <t>Alhamdulillah tempat rapatnya nyaman ademmm sejuk</t>
  </si>
  <si>
    <t>Acara bisa dimulai tepat waktu agar lebih efisien</t>
  </si>
  <si>
    <t>Penambahan colokan laptop untuk co workingnya</t>
  </si>
  <si>
    <t>Selamat berpuasa</t>
  </si>
  <si>
    <t>Sudan sesuai Dan sdh bagus lbh ditingkatkan lagi</t>
  </si>
  <si>
    <t>Sdh baik tingkatkan</t>
  </si>
  <si>
    <t>Dilakukan validasi data MPDN secara berkala untuk mengetahui kendala kendala yg di hadapi di lapangan</t>
  </si>
  <si>
    <t>Sudah baik dilanjutkan</t>
  </si>
  <si>
    <t>Edukatif sekali</t>
  </si>
  <si>
    <t>Kegiatan sudah sesuai</t>
  </si>
  <si>
    <t>Rapat diadakan lbh pagi karena klo kemarin datang tdk langsung ke materi tp makan dl????</t>
  </si>
  <si>
    <t>Waktu pd undangan pas kam nanggung pelayanan alangkah baiknya dibuat lebih awal????</t>
  </si>
  <si>
    <t>Untuk jam pertemuan lebih baik diajukan lg bu jgn jam nanggung</t>
  </si>
  <si>
    <t>Waktu lebih pagi dan waktu penyampaian materi di perpanjang lagi</t>
  </si>
  <si>
    <t>Waktu mulai lebih awal.lagi dan waktu penyampaian materi ditambah lagi</t>
  </si>
  <si>
    <t>Terimakasih acaranya sangat bermanfaat..</t>
  </si>
  <si>
    <t>Ruang resto ada AC tp spt tdk ada AC nya</t>
  </si>
  <si>
    <t>Ke depan jika ada pertemuan sebaiknya waktunya jangan nanggung. Terimakasih</t>
  </si>
  <si>
    <t>Sebaiknya waktu pelaksanaan acara disesuaikan dengan jam kerja peserta jangan terlalu sore</t>
  </si>
  <si>
    <t>Selesai pertemuan sebaiknya tdk terlalu sore menyesuaikan dengan jam kerja mayoritas peserta</t>
  </si>
  <si>
    <t>Sangat baik tinggal ditingkatkan lagi</t>
  </si>
  <si>
    <t>Acara berjalan dengan sangat baik</t>
  </si>
  <si>
    <t>sangat bermanfaatkan.</t>
  </si>
  <si>
    <t>Pelayanan baik pertahankan.</t>
  </si>
  <si>
    <t>Pertahankan yg sdh sangat baik</t>
  </si>
  <si>
    <t>Terimakasih Dinkes Sleman CKG nya mantap</t>
  </si>
  <si>
    <t>Sudah baik tingkatkan terus</t>
  </si>
  <si>
    <t>Materi sudah sesuai</t>
  </si>
  <si>
    <t>Sudah Baik</t>
  </si>
  <si>
    <t>Sinyal wifi Sleman tidak kuat.</t>
  </si>
  <si>
    <t>Sarannya ada penyelarasan input ke ckg dari pelayanan posyandu sasaran lansia dan spm namun kami masih menghadapi tantangan pada greview rendah yang akan muncul. Bagaimana caranya untuk mitigasi tersebut</t>
  </si>
  <si>
    <t>Materinya bagus penjelasan jg mudah</t>
  </si>
  <si>
    <t>Materi sangat baik</t>
  </si>
  <si>
    <t>Semangaat terus tim keswapol</t>
  </si>
  <si>
    <t>Sdh sesuai</t>
  </si>
  <si>
    <t>ACterlalu dingin. Jika rapatnya lama dan letak AC juga dikedua sisi kursi juga dekat bikin sakit kepala kedinginnan.</t>
  </si>
  <si>
    <t>Panitia sangat baik dan ramah</t>
  </si>
  <si>
    <t>Tampilan layar terlihat kurang jelas dari baris ke 4</t>
  </si>
  <si>
    <t>Secara umum pelaksanaan sdh baik</t>
  </si>
  <si>
    <t>Sangat nyaman tempatnya narsum ok</t>
  </si>
  <si>
    <t>Untuk jam kegiatan kalau bisa jgn jam nanggung</t>
  </si>
  <si>
    <t>Pertemuan bila memungkinkan dilaksanakan Pagi</t>
  </si>
  <si>
    <t>Baik Lancar</t>
  </si>
  <si>
    <t>Waktu pelaksanaan jangan terlalh siang</t>
  </si>
  <si>
    <t>baik lanjutkan</t>
  </si>
  <si>
    <t>sudah baik lanjutkan</t>
  </si>
  <si>
    <t>cukup baik</t>
  </si>
  <si>
    <t>Sangat bermanfaat</t>
  </si>
  <si>
    <t>untuk saat ini belum ada saran yang bisa saya sampaikan</t>
  </si>
  <si>
    <t>Sesuai dengan kondisi kesehatan masyarakat saat ini</t>
  </si>
  <si>
    <t>tingkatkan ketepatan waktu</t>
  </si>
  <si>
    <t>Program yang sangat bagus</t>
  </si>
  <si>
    <t>Terimakasih ilmunya. Sehat sukses selalu njih</t>
  </si>
  <si>
    <t>Untuk dilakukan secara periodik</t>
  </si>
  <si>
    <t>Pertemuan yang bermanfaat khususnya bagi petugas</t>
  </si>
  <si>
    <t>Diadakan pertemuan lanjutan terkait pembahasan hari ini</t>
  </si>
  <si>
    <t>Difasilitasi dg leafletlembar informasi lain. BTK</t>
  </si>
  <si>
    <t>Peserta beberapa tidak hadir</t>
  </si>
  <si>
    <t>Sudah baik mohon untuk dipertahankan dan bisa juga diperbaiki lagi supaya kedepannya menjadi lebih baik</t>
  </si>
  <si>
    <t>Kalau bisa habis bimtek ada sertifikat atau surat keterangannya donkbisa buat tambah jpl</t>
  </si>
  <si>
    <t>Sudah baik secara umum</t>
  </si>
  <si>
    <t>siap</t>
  </si>
  <si>
    <t>Sering2 adakan bimtek y</t>
  </si>
  <si>
    <t>Next tim surveilans sleman perlu studibanding ke luar pulau bapak ibu.. agar sehat jasmani dan rohaninya..</t>
  </si>
  <si>
    <t>Siiipppp</t>
  </si>
  <si>
    <t>materi aman</t>
  </si>
  <si>
    <t>materi bagus</t>
  </si>
  <si>
    <t>Pemberitahuan undangan sebisa mungkin sudah dikirimkan jauh-jauh hari sehingga tidak bertabrakan dengan kegiatan yang sudah dijadwalkan di puskesmas</t>
  </si>
  <si>
    <t>Materi sesuai</t>
  </si>
  <si>
    <t>materi sesuai</t>
  </si>
  <si>
    <t>Siiippp</t>
  </si>
  <si>
    <t>pertahankan</t>
  </si>
  <si>
    <t>rapat tepat waktu</t>
  </si>
  <si>
    <t>dipertahankan dan ditingkatkan</t>
  </si>
  <si>
    <t>sudah berjalan baik</t>
  </si>
  <si>
    <t>Baikkk</t>
  </si>
  <si>
    <t>Kegiatan sudah dilaksanakan dengan baik</t>
  </si>
  <si>
    <t>Sdh bagus</t>
  </si>
  <si>
    <t>Pertemuan yang sangat bermanfaat</t>
  </si>
  <si>
    <t>Sudah baik. Ditunggu bimtek selanjutnya.</t>
  </si>
  <si>
    <t>Semakin ditingkatkan</t>
  </si>
  <si>
    <t>Tolong kamar mandi toilet diberi sabun cuci tangan dan pewangi ruangan agar tidak ada bau. dan krannkamar mandintolong diganti biar tidak membasahi pakaian. terima kasih</t>
  </si>
  <si>
    <t>Sudah bagus semoga ke depannya lebih bagus lagi</t>
  </si>
  <si>
    <t>sepertinya pencahayaan ruang kurang terang minimal 250lux ideal 300-500lux bisa memanfaatkan cahaya alamiah dari jendela lain2 sudah oke terimakasih</t>
  </si>
  <si>
    <t>tolong kamar mandi toilet diberi sabun dan pewangi ruangan agar tidak bau setelah dipakai pengunjung yg BAK dan BAB. kran air tolong diganti ke yg tidak membuat cipratan ke baju. dan tolong panitia di belakang tidak ngobrol sendiri disaat pemateri memberikan materinya. terima kasih.</t>
  </si>
  <si>
    <t>ditunggu Bintek selanjutnya</t>
  </si>
  <si>
    <t>Sudah sangat bagus semoga bisa di pertahanankan</t>
  </si>
  <si>
    <t>Tingkatkan lagi</t>
  </si>
  <si>
    <t>Baik dan pertahankan</t>
  </si>
  <si>
    <t>....</t>
  </si>
  <si>
    <t>ok</t>
  </si>
  <si>
    <t>Semakin lebih baik yaa Terima kasih</t>
  </si>
  <si>
    <t>Semakin baik yaa</t>
  </si>
  <si>
    <t>Terimakasih atas undangannya</t>
  </si>
  <si>
    <t>Xx</t>
  </si>
  <si>
    <t>sudah baik dilanjutkan</t>
  </si>
  <si>
    <t>Utk program PTM lebih sering koordinasi</t>
  </si>
  <si>
    <t>Pelaksanana sudah baik namun sebaiknya undangan disesuaikan dg jam pelayanan puskesmas</t>
  </si>
  <si>
    <t>Sudah baij</t>
  </si>
  <si>
    <t>Undangan sebaiknya pagi krn kalo siang sudah lelah pelayanan</t>
  </si>
  <si>
    <t>Lanjutkan dan pertahankan</t>
  </si>
  <si>
    <t>.....</t>
  </si>
  <si>
    <t>Aman</t>
  </si>
  <si>
    <t>Joz</t>
  </si>
  <si>
    <t>sejauh ini sudah baij</t>
  </si>
  <si>
    <t>Sudah sangat baik ditingkatkan lagi</t>
  </si>
  <si>
    <t>Tolong perbanyak colokan. Repot bgt klo g ada colokan</t>
  </si>
  <si>
    <t>Gak ada colokan. Tolong dibanyaki</t>
  </si>
  <si>
    <t>Plastik besar soalnya bawa banyak leaflet.terimakasih</t>
  </si>
  <si>
    <t>Fasilitas akses cas laptop diperbanyak</t>
  </si>
  <si>
    <t>Tetep semangat untuk acara berikutnya.. Tetap pertahankan kualitas acara</t>
  </si>
  <si>
    <t>Mantap. Tingkatkan Mungkin jangan mepet kali ya menyampaikan undangannya</t>
  </si>
  <si>
    <t>Lanjutkan dan semangattt</t>
  </si>
  <si>
    <t>Lanjutkannn dan semangattt</t>
  </si>
  <si>
    <t>Bagus dengan adanya pertemuan rutin akan terjalin komunikasi antara dinkes dan faskes</t>
  </si>
  <si>
    <t>Bagus dengan adanya pertemuan rutin</t>
  </si>
  <si>
    <t>Hanya soal waktu saja... Semoga bisa lebih tepat waktu</t>
  </si>
  <si>
    <t>Waktu kurang on time</t>
  </si>
  <si>
    <t>Pertahankan n diharapkan selalu update info peraturan terbaru agar terinfokan secara baik menambah pengetahuan peserta</t>
  </si>
  <si>
    <t>Sudah sesuai tp msh bisa ditingkatkan lagi</t>
  </si>
  <si>
    <t>Pendingin ruangan rapat bisa lebih dioptimalkan mengingat peserta rapat cukup banyak.</t>
  </si>
  <si>
    <t>Pendingin ruangan rapat bisa lebih dioptimalkan lagi mengingat jumlah peserta rapat yang cukup banyak.</t>
  </si>
  <si>
    <t>Tempat pertemuan yang sangat nyaman selanjutnya usahakan ruang pertemuan di mall DPMPTSP</t>
  </si>
  <si>
    <t>Aulanya mantaps</t>
  </si>
  <si>
    <t>Nyaman aulanya</t>
  </si>
  <si>
    <t>Aulanya bikin betah duduk</t>
  </si>
  <si>
    <t>Baik dan Lancar</t>
  </si>
  <si>
    <t>Sudah baik. Terimakasih</t>
  </si>
  <si>
    <t>Baik. Tingkatkan.</t>
  </si>
  <si>
    <t>Baik terimakasih</t>
  </si>
  <si>
    <t>????????</t>
  </si>
  <si>
    <t>Sangat bermanfaat trimksh</t>
  </si>
  <si>
    <t>Acara berjalan lancar</t>
  </si>
  <si>
    <t>sesuai</t>
  </si>
  <si>
    <t>Lebih on time</t>
  </si>
  <si>
    <t>Dibuat grub utk komunikasi terkait sds pws</t>
  </si>
  <si>
    <t>Dibuatkan vidio tutorial lebih baik agar lebih mudah untuk sosialisasi ke jejaring</t>
  </si>
  <si>
    <t>Semoga ada tindak lanjut dari masukan masukan yg sudah didiskusikan</t>
  </si>
  <si>
    <t>Petugas menjelaskan dengan ramah dan penjelasan detail</t>
  </si>
  <si>
    <t>terimakasih semoga bisa bertemu dilain kesempatan</t>
  </si>
  <si>
    <t>Menu di pws kia blm lngkp</t>
  </si>
  <si>
    <t>Dilanjut bagus</t>
  </si>
  <si>
    <t>Perlu sosialisasi ttg sh pws ke semua faskes</t>
  </si>
  <si>
    <t>Menu di belum lengkap</t>
  </si>
  <si>
    <t>Segera ditindak lanjuti</t>
  </si>
  <si>
    <t>Terimaksih ilmu sangat beemanfaat</t>
  </si>
  <si>
    <t>Aplikasi mohon diperbaiki dulu agar bisa mengakses semua data yg diinginkan untuk laporan... Trimakasih</t>
  </si>
  <si>
    <t>Untuk tambahan fitur masukan dari peserta untuk segera di tindak lanjuti supaya segera diaplikasikan</t>
  </si>
  <si>
    <t>Masukan dari peserta hari ini bisa segera di aplikasikan</t>
  </si>
  <si>
    <t>Sudah baik untuk masukan dapat disesuaikan</t>
  </si>
  <si>
    <t>Mohon SH di menu pmx caten dan Kb kolom BBTB bisa diisi angka dengan koma..seperti pada ibu hamil.</t>
  </si>
  <si>
    <t>Mhn di fixkan dahulu di dg bagian puskesmas. Baru di share ke jejaring</t>
  </si>
  <si>
    <t>Aplikasi mohon dapat dilengkapi supaya filter bumil bulin di wilayah kerja puskesmas dapat dilihat seperti di SIMKIA</t>
  </si>
  <si>
    <t>Tiap meja peserta ada akses stop kontak supaya lebih nyaman aman</t>
  </si>
  <si>
    <t>Petugas on time respon bagus dan sangat membantu oeserta yg bkm jelas</t>
  </si>
  <si>
    <t>Sudah baik jelas sesuai dengan acara kegiatan</t>
  </si>
  <si>
    <t>Tadi ac kurang dingin</t>
  </si>
  <si>
    <t>Kalau bisa lebih tepat waktu untuk mulainya</t>
  </si>
  <si>
    <t>Oke lanjutkan</t>
  </si>
  <si>
    <t>Pelaksanaan rapat sudah sangat bagus</t>
  </si>
  <si>
    <t>Lebih bagus pelaksanaan tepat sesuai undangan</t>
  </si>
  <si>
    <t>Dinas sebaiknya punya ruang rapat yg bagus dan luas seperti ini</t>
  </si>
  <si>
    <t>Ruang rapat dan sarananya sangat mendukung</t>
  </si>
  <si>
    <t>Bimtek d lakuksn pd jam kerja yg panjang Puskesmas senin sd ksmis</t>
  </si>
  <si>
    <t>perhatankan yang sudah baik</t>
  </si>
  <si>
    <t>lebih tepat waktu lagi untuk mulai acaranya..</t>
  </si>
  <si>
    <t>Sdh bagus sekali mohon di pertahankan</t>
  </si>
  <si>
    <t>Lanjutkan . Mantap</t>
  </si>
  <si>
    <t>Pelalsanaan bagus</t>
  </si>
  <si>
    <t>Pertahankan.</t>
  </si>
  <si>
    <t>Lcd proyektor kurang jelas</t>
  </si>
  <si>
    <t>Materi nya perlu diperbaiki lagi disesuaikan dgn kebutuhan peserta</t>
  </si>
  <si>
    <t>sangat puas dengan bimtek dan pertemuan kali ini semoga kedepannya acara seperti ini rutin dilaksanakan</t>
  </si>
  <si>
    <t>Materi yang disampaikan sesuai dan baik. Semoga bimtek dapat dilakukan secara berkala</t>
  </si>
  <si>
    <t>untuk jam mulai jika bisa jam awal sesuai jam mulai kerja biar gak jenuh dan tegang pikiran diadakan gerakan senam relaksasi atau permainan sebentar.</t>
  </si>
  <si>
    <t>Narsumnya kmrn bikin ngantuk krn pembawaannya monoton banget</t>
  </si>
  <si>
    <t>memuaskan</t>
  </si>
  <si>
    <t>Pertemuannya menarik dan meningkatkan pengetahuan inpuf data aspak</t>
  </si>
  <si>
    <t>Listrik sering mati pak bu</t>
  </si>
  <si>
    <t>Acara berjalan dengan baik materi yang disampaikan bermanfaat serta narasumber menjelaskan setiap pertanyaan dan materi secara detail sehingga mudah dipahami. Selama kegiatan berlangsung terdapat kendala teknis berupa listrik padam beberapa kali namun secara keseluruhan acara tetap berjalan dengan baik.</t>
  </si>
  <si>
    <t>Lebih ditingkatkan lagi</t>
  </si>
  <si>
    <t>Semua baik</t>
  </si>
  <si>
    <t>Ditunggu bimtek selanjutnya. Terimaksih????</t>
  </si>
  <si>
    <t>Semoga bisa diadakan stiap bulan</t>
  </si>
  <si>
    <t>Saran saya lebih diperhatikan lagi untuk kelistrikannya soalnya saat menjelaskan tiba tiba mati hampir 4 kali. Terimakasih</t>
  </si>
  <si>
    <t>Terimakasih kepada penyelenggara mungkin untuk listriknya jangan sering jeglek saja hehehe</t>
  </si>
  <si>
    <t>Untuk Kritik dan saran Sudah baik terarah dan terencana lebih mendekat dan selalu memberikan informasi-informasi terkini terutama tentang ASPAK</t>
  </si>
  <si>
    <t>sarana dan prasana terutama cadangan listrik mungkin perlu lebih diperhatikan lagi.</t>
  </si>
  <si>
    <t>Semua sudah sesuai dengan sasaran dan tujuannya</t>
  </si>
  <si>
    <t>Sudah baik ????</t>
  </si>
  <si>
    <t>Sudah memberikan informasi dan pelayanan yang baik mohon di tingkatan terima kasih</t>
  </si>
  <si>
    <t>Utk sarana prasarana seperti listrik dpt diperhatikan kembali krna bbrpa laptop ada yg hrs terkoneksi listrik Utk konsumsi dpt ditingkatkan utk kualiatas rasa terimakasih</t>
  </si>
  <si>
    <t>Leebih tepat waktu</t>
  </si>
  <si>
    <t>Mantap...</t>
  </si>
  <si>
    <t>Lebih tepat waktu dalam memulai pertemuan</t>
  </si>
  <si>
    <t>Sudah baik.pertahankan</t>
  </si>
  <si>
    <t>Sudah bagus rapat on time narsum kompeten</t>
  </si>
  <si>
    <t>Semakin baik terimakasih</t>
  </si>
  <si>
    <t>good</t>
  </si>
  <si>
    <t>sudah bagus laksanakan</t>
  </si>
  <si>
    <t>Semoga bisa membahas mengenai obat misal obat aman untuk ibu hamil menyusui</t>
  </si>
  <si>
    <t>Sudah bagus rapat selalu berjalan tepat waktu</t>
  </si>
  <si>
    <t>Saran untuk dapat diperbanyak lagi narasumbernya</t>
  </si>
  <si>
    <t>Cukup baik pertahankan</t>
  </si>
  <si>
    <t>Sudah baik pelaksanaannya hanya kalau bisa agak jauh2 hari untuk undangannya</t>
  </si>
  <si>
    <t>Sudah sangat baik sering2 dilakukan pertemuan dan sosialisasi seperti ini</t>
  </si>
  <si>
    <t>Sudah sangat baik dan sesuai</t>
  </si>
  <si>
    <t>Untuk snack supaya pilih yang sehat</t>
  </si>
  <si>
    <t>tempat makan siangnya kurang memadahi</t>
  </si>
  <si>
    <t>Tidak ada sudah oke</t>
  </si>
  <si>
    <t>Mantap langsung jadi. Semoga sllu trbaik</t>
  </si>
  <si>
    <t>Tetap pertahankan pelayanan yg sudah sangat baik</t>
  </si>
  <si>
    <t>Kualitas Pelayanan sudah sangat baik</t>
  </si>
  <si>
    <t>untuk cs manusia harap lebih diupgrade</t>
  </si>
  <si>
    <t>Terimakasih untuk bantuannya. Walaupun terkejut tempat praktek nya berbeda nama dg yg sy ajukan. Semoga kedepannya tdk bermasalah. Terimakasih ????</t>
  </si>
  <si>
    <t>saya dibantu oleh petugas an. Joko. sangat membantu. terimakasih</t>
  </si>
  <si>
    <t>Pertahankan kualitas layanan yg sudah bagus dan tidak mempersulit..mantap</t>
  </si>
  <si>
    <t>Sangat baik dan cepat</t>
  </si>
  <si>
    <t>Kinerja yang bagus mudah diakses</t>
  </si>
  <si>
    <t>Smg tetap baik dan memudahkan masyarakat . Trimakasih</t>
  </si>
  <si>
    <t>Tidak ada kritik. Sangat memudahkan dan sangat cepat untuk proses berkas</t>
  </si>
  <si>
    <t>semoga semakin baik cepat tanggap</t>
  </si>
  <si>
    <t>Mantap. Sangat membantu sekali</t>
  </si>
  <si>
    <t>pelayanan baik cepat dan ramah</t>
  </si>
  <si>
    <t>bagus hanya kemarin webnya error</t>
  </si>
  <si>
    <t>apik</t>
  </si>
  <si>
    <t>Penanganan cepat dan informasi yang disampaikan jelas.</t>
  </si>
  <si>
    <t>sudah sangat bagus semakin berkembang lebih baik lagi</t>
  </si>
  <si>
    <t>semakin lebih baik modern</t>
  </si>
  <si>
    <t>tingkatkan terima kasih</t>
  </si>
  <si>
    <t>Pertahankan dan tingkatkan serta konsisten dalam semua aspek pelayanan</t>
  </si>
  <si>
    <t>Pelayanan baik dan ramah</t>
  </si>
  <si>
    <t>Cukup puas</t>
  </si>
  <si>
    <t>Mengutamakanmutu kwalitas dan pelayanan</t>
  </si>
  <si>
    <t>Tingkatkan menjadi lebih baik</t>
  </si>
  <si>
    <t>sudah bagus pelayanannya</t>
  </si>
  <si>
    <t>koordinasi antar unit atau bagian perlu ditingkan lagi.</t>
  </si>
  <si>
    <t>Pertahankan dan TINGKATKAN</t>
  </si>
  <si>
    <t>Tetap Kwalitas Untuk Sebuah Pelayanan Yang Baik</t>
  </si>
  <si>
    <t>Tingkatkan pelayanan terhadap masyarakat</t>
  </si>
  <si>
    <t>Proses penerbitan SIP Dokter sangat cepat 13.30 Daftar 13.42 sudah menerima SIP melalui Email</t>
  </si>
  <si>
    <t>semoga semakin kompeten lagi</t>
  </si>
  <si>
    <t>baguspertahankan</t>
  </si>
  <si>
    <t>Terimaksih skg makin cepat mengurus SIP semoga kedepannya bisa lebih baik dan lebih mudah dalam kepengurusan ijin2 lainnya</t>
  </si>
  <si>
    <t>Sudah baik dalam memberikan pelayanan</t>
  </si>
  <si>
    <t>lanjutkan yang sudah baik</t>
  </si>
  <si>
    <t>pelayanan saat ini menjadi mudah dan cepat terimakasih</t>
  </si>
  <si>
    <t>Sudah baik tingkatkan. Terimakasih</t>
  </si>
  <si>
    <t>Pertahankan layanan yg sudah sangat baik ini ????????</t>
  </si>
  <si>
    <t>Tetap dipertahankan</t>
  </si>
  <si>
    <t>Terimakasih sudah menyediakan fasilitas yg baik saya yg gaptek pun sgt terbantu.</t>
  </si>
  <si>
    <t>sangat bagus dan memuaskan</t>
  </si>
  <si>
    <t>sudah sangat bagus</t>
  </si>
  <si>
    <t>terbaik tetap melayani dengan ichlas dan selalu rendah hati terimakasih</t>
  </si>
  <si>
    <t>Sudah bagus dan cepat. Pertahankan</t>
  </si>
  <si>
    <t>Excellent</t>
  </si>
  <si>
    <t>Sudah sangat membantu gercep dan solutif...</t>
  </si>
  <si>
    <t>Sudah baik Semoga bisa dipertahankan</t>
  </si>
  <si>
    <t>Joss gandos</t>
  </si>
  <si>
    <t>Sudah sangat baik dlm pelayanan dan penanganan untuk masyarakat. Dipertahankan dan ditingkatkan lagi</t>
  </si>
  <si>
    <t>Pelayanan dan penanganan sangat baik.</t>
  </si>
  <si>
    <t>Semakin meningkat lebih baik</t>
  </si>
  <si>
    <t>Pelayanan cepat dan memuaskan</t>
  </si>
  <si>
    <t>Dengarkan suara rakyat kecil</t>
  </si>
  <si>
    <t>Cukup memuaskan</t>
  </si>
  <si>
    <t>Sudah sangat bagus cepat dalam penanganan....pertahankan</t>
  </si>
  <si>
    <t>Semakin di maksimalkan.</t>
  </si>
  <si>
    <t>Semoga stafnya bisa ramah dan displin trs.</t>
  </si>
  <si>
    <t>Terima kasih atas pelayanannya dngan baik</t>
  </si>
  <si>
    <t>Sdh baik dan tetap d pertahankan</t>
  </si>
  <si>
    <t>Cepat dan mudah pertahankann</t>
  </si>
  <si>
    <t>Bagusss</t>
  </si>
  <si>
    <t>Sangat membantu sekali</t>
  </si>
  <si>
    <t>Selalu berbuat baik Dan sopan santun</t>
  </si>
  <si>
    <t>Sangat bagus mebantu masyarakat. Terima kasih</t>
  </si>
  <si>
    <t>Sangat membantu dan luaar biasa. Jadi one stop service</t>
  </si>
  <si>
    <t>Sudah sesuai SOP</t>
  </si>
  <si>
    <t>Moga kedepan nya selalu lebih baik</t>
  </si>
  <si>
    <t>Sudah cukup baik semoga bisa dipertahankan</t>
  </si>
  <si>
    <t>Sangat baik dalam pelayanan</t>
  </si>
  <si>
    <t>Pelayanan sangat sopan ramah dan akurat</t>
  </si>
  <si>
    <t>Sudah sangat baik jika dimungkinkan bisa ditambah petugas pelayanannya. Terimakasih..</t>
  </si>
  <si>
    <t>Lanjutkan semoga tambah bermanfaat bagi warga Sleman</t>
  </si>
  <si>
    <t>Sudah sangat bagus pertahankan</t>
  </si>
  <si>
    <t>Snagat membantu masyarakat</t>
  </si>
  <si>
    <t>Semoga semakin maju sukses dan jaya untuk Bidang Pelayanan Kesehatan Tim Kerja Kassus dan Penjaminan</t>
  </si>
  <si>
    <t>Pelayanan baik petugasnya ramah baik..</t>
  </si>
  <si>
    <t>Sudah sesuai dengan prosedur</t>
  </si>
  <si>
    <t>Terimakasih sudah dilayani dan dibantu dengan baik.</t>
  </si>
  <si>
    <t>Sudah cukup baik. Sangat membantu</t>
  </si>
  <si>
    <t>pelayanan yang sangat baik dan memuaskan</t>
  </si>
  <si>
    <t>Bagus cepat nyaman</t>
  </si>
  <si>
    <t>Pelayanan sangat baik dan ramah sekali</t>
  </si>
  <si>
    <t>semakin komunikatif dan merakyat</t>
  </si>
  <si>
    <t>Sangat mempermudah dalam membantu melayani kami sebagai masyarakat sleman</t>
  </si>
  <si>
    <t>Sudah baik... Tetep di pertahan kan dan di tingkatkan</t>
  </si>
  <si>
    <t>Sip</t>
  </si>
  <si>
    <t>Pelayanan sangat baik dan memuaskan. Semoga kedepannya akan selalu seperti ini .</t>
  </si>
  <si>
    <t>Semua bagus</t>
  </si>
  <si>
    <t>Semua sudah bagus</t>
  </si>
  <si>
    <t>Pelayanan sangat bagus dan memuaskan</t>
  </si>
  <si>
    <t>Memuaskan sangat bagus</t>
  </si>
  <si>
    <t>Tidak ada sudah cukup baik</t>
  </si>
  <si>
    <t>Pelayanan sangat mantap</t>
  </si>
  <si>
    <t>Semoga semakin bertambah baik dan amanah</t>
  </si>
  <si>
    <t>Sudah bagus puas dengan pelayanan</t>
  </si>
  <si>
    <t>Prosesnya sangat cepat dan mudah .. Pelayanannya sangat baik</t>
  </si>
  <si>
    <t>tolong lah jangan muter2 kalo mau ngurus administrasi tuh</t>
  </si>
  <si>
    <t>Terima kasih pelayan nannya..semangat bekerja..</t>
  </si>
  <si>
    <t>Terima kasih atas pelayanannyasaya puass</t>
  </si>
  <si>
    <t>Trimakasih kasih atas pelayanannya</t>
  </si>
  <si>
    <t>Alhamdulillah gratis Kabeh sak parkir e</t>
  </si>
  <si>
    <t>terimakasih sudah sangat membantu</t>
  </si>
  <si>
    <t>ramah dan cepat</t>
  </si>
  <si>
    <t>Pelayanan ramah dan cepat</t>
  </si>
  <si>
    <t>ditingkatkan agar lebih baik kedepannya</t>
  </si>
  <si>
    <t>sudah sangat baik</t>
  </si>
  <si>
    <t>Sudah baik pelayan sudah cepat dan ramah</t>
  </si>
  <si>
    <t>Petugas ramah dan cekatan. Terima kasih</t>
  </si>
  <si>
    <t>Petugas cepat tanggap dan sangat membantu terimakasih</t>
  </si>
  <si>
    <t>sangat baik pelayanan cepat dan ramah</t>
  </si>
  <si>
    <t>sudah sangat baik pelayanan ramah dan cepat</t>
  </si>
  <si>
    <t>Tetap meningkatkan pelayanan dengan baik</t>
  </si>
  <si>
    <t>sangat membantu</t>
  </si>
  <si>
    <t>Sangat memudahkan dalam pengurusan surat izinnya terimakasih atas pelayanannya</t>
  </si>
  <si>
    <t>Semoga ditingkatkan kembali yang sudah baik</t>
  </si>
  <si>
    <t>Dipertahankan layanan yang sudah cukup baik</t>
  </si>
  <si>
    <t>Pelayanan yang sopan dan ramah dipertahankan</t>
  </si>
  <si>
    <t>Sangat baik dalam pelayanan dan jelas tepat cepat</t>
  </si>
  <si>
    <t>Pihak dinkes sudah memberikan saya panduan yang cukup baik</t>
  </si>
  <si>
    <t>sangat membantu dan mempermudah jalan penelitian saya</t>
  </si>
  <si>
    <t>Tidak ada untuk pengajuan surat pengabtar sudah sangat cepet pertahankan</t>
  </si>
  <si>
    <t>Tidak ada pengajuan surat pengantar sudah cepat jadi</t>
  </si>
  <si>
    <t>Pelayanan sangat bagus</t>
  </si>
  <si>
    <t>pelayanan baik dan cepat juga</t>
  </si>
  <si>
    <t>baik sekali</t>
  </si>
  <si>
    <t>udah bagus semua di pertahankan yaaa</t>
  </si>
  <si>
    <t>pelayanan ramah super cepat dan tanggap</t>
  </si>
  <si>
    <t>keseluruhan baik</t>
  </si>
  <si>
    <t>ditingkatkan lagi agar lebih baik dan mempertahankan apa yang sudah baik</t>
  </si>
  <si>
    <t>tidak ada sistem pelayanan sudah dilakukan dengan baik</t>
  </si>
  <si>
    <t>Pelayanan sangat baik dan kompeten</t>
  </si>
  <si>
    <t>Sudah sesuai dan tolong di pertahankan serta di tingkatkan lagi</t>
  </si>
  <si>
    <t>Tidak ada kritik dan saransemua petugasnya baik dan ramahserta pelayanannya cepat tidak berbelit belit</t>
  </si>
  <si>
    <t>Teruslah melayani dengan ikhlas insyaAllah keberkahan akan diterima dunia akhirat</t>
  </si>
  <si>
    <t>tidak ada. tetap dipertahankan saja</t>
  </si>
  <si>
    <t>sudah baik bagus pelayanan nya</t>
  </si>
  <si>
    <t>sudah bagus dan pelayanan baik</t>
  </si>
  <si>
    <t>Saran pelayanan sangat ramah Kritik cukup baik</t>
  </si>
  <si>
    <t>pelayanan sangat baik cepat dan ramah</t>
  </si>
  <si>
    <t>Pelayanan sangat cepat dan baik. Terimkasih banyak ibu yg sudah membantu.</t>
  </si>
  <si>
    <t>Pertahankan pelayanannya</t>
  </si>
  <si>
    <t>Pelayanan sangat memuaskan</t>
  </si>
  <si>
    <t>semoga kedepannya lebih baik lagi</t>
  </si>
  <si>
    <t>sudah cukup baik untuk pelayanannya</t>
  </si>
  <si>
    <t>Semoga Allah mudahkan</t>
  </si>
  <si>
    <t>semoga lebih baik kedepan nya</t>
  </si>
  <si>
    <t>okei cukup</t>
  </si>
  <si>
    <t>Kemungkinan untuk kritik dan saran tidak ada saya kesini disambut dengan baik dengan petugas-petugas di dinas kesehatan dan ibunya sangat welcome serta sangat cepat dalam pelayanannya</t>
  </si>
  <si>
    <t>baik????????</t>
  </si>
  <si>
    <t>Sejauh ini belum ada kritik dan saran</t>
  </si>
  <si>
    <t>Sangat ramah dan mau membantu kalau ada yang ingin di tanyakan. Sangat mempermudah. Terimakasih.</t>
  </si>
  <si>
    <t>sangat kooperatif responsif dan ramah</t>
  </si>
  <si>
    <t>Sudah sangat membantu untuk alurnya sangat jelas</t>
  </si>
  <si>
    <t>Sudah cukup baik dan alur nya mudah</t>
  </si>
  <si>
    <t>semoga kedepannya semakin baik</t>
  </si>
  <si>
    <t>sangat ramah dan sesuai prosedur</t>
  </si>
  <si>
    <t>Pelayanan Bagus Di tingkatkan kembali untuk layanan Via Online</t>
  </si>
  <si>
    <t>pelayanan baik dan petugas ramah</t>
  </si>
  <si>
    <t>pelayanan cepat dan sangat baik</t>
  </si>
  <si>
    <t>Semoga lebih baik kedepannya</t>
  </si>
  <si>
    <t>Semoga lebih baik ke depannya</t>
  </si>
  <si>
    <t>Terima kasih atas bantuan yang diberikan. Pelayanan yang sangat baik</t>
  </si>
  <si>
    <t>baik dan cepat</t>
  </si>
  <si>
    <t>pelayanannya baik</t>
  </si>
  <si>
    <t>Pertahankan kepuasan pelanggan dan di tingkatkan pelayanan nya</t>
  </si>
  <si>
    <t>Semua Nice Terimakasih</t>
  </si>
  <si>
    <t>pelayanan dan petugasnya baik dan sopan</t>
  </si>
  <si>
    <t>semoga menjadi lebih baik lagi kedepannya</t>
  </si>
  <si>
    <t>Terbaik pokoknya dinkes sleman</t>
  </si>
  <si>
    <t>Tidak ada0</t>
  </si>
  <si>
    <t>Semuanya cepat dan ramah</t>
  </si>
  <si>
    <t>Pertahankan sudah baik</t>
  </si>
  <si>
    <t>tdk ada</t>
  </si>
  <si>
    <t>Pelayan sangat ramah dan cepat</t>
  </si>
  <si>
    <t>semoga pelayanan nya tetap ramah cepat dan sopan</t>
  </si>
  <si>
    <t>pelayanan sudah sangat baik dan sesuai dengan apa yang saya butuhkan</t>
  </si>
  <si>
    <t>Ibunya sangat ramah dan baik</t>
  </si>
  <si>
    <t>Ibunya baik dan ramah</t>
  </si>
  <si>
    <t>mudan dan cepat</t>
  </si>
  <si>
    <t>mudah dan cepat</t>
  </si>
  <si>
    <t>Tidak ada sudah sangat bagus.</t>
  </si>
  <si>
    <t>cukup memuaskan</t>
  </si>
  <si>
    <t>Nice</t>
  </si>
  <si>
    <t>Dipeoses sangan cepat</t>
  </si>
  <si>
    <t>Diproses dengan cepat</t>
  </si>
  <si>
    <t>Pelayan sdh baik mudah dan cepat</t>
  </si>
  <si>
    <t>Tidak ada pelayanannya ramah dan satset</t>
  </si>
  <si>
    <t>untuk biaya pelayanan harusnya lebih murah</t>
  </si>
  <si>
    <t>Dilayani dengan baik</t>
  </si>
  <si>
    <t>Sudah baik sangat responsif dan cepat.</t>
  </si>
  <si>
    <t>Pelayanan baik dan cepat</t>
  </si>
  <si>
    <t>Mungkin akan lebih maksimal jika layanan di buka setiap hari sukses selalu Kab. Sleman</t>
  </si>
  <si>
    <t>Semoga sistem pelayanan selalu terjaga</t>
  </si>
  <si>
    <t>sangat informatif</t>
  </si>
  <si>
    <t>Unggul dan Terpercaya</t>
  </si>
  <si>
    <t>Pertahankan yang sudah bagus</t>
  </si>
  <si>
    <t>Teruskan kinerja baik anda</t>
  </si>
  <si>
    <t>Dinkes Sleman ok</t>
  </si>
  <si>
    <t>Pertahankan kinerja baik anda</t>
  </si>
  <si>
    <t>Lebih berkembang lagi</t>
  </si>
  <si>
    <t>tidak ada bagus tingkat kan</t>
  </si>
  <si>
    <t>Sangat puas dengan pelayanan</t>
  </si>
  <si>
    <t>pelayanan sangat baik..ramah..sopan..sangat antusias..semoga slalu Menjaga Kinerja kerja</t>
  </si>
  <si>
    <t>Pertahankan kinerja baik anda..</t>
  </si>
  <si>
    <t>Sangat baik dan diterima dengan baik</t>
  </si>
  <si>
    <t>semakin baik kualitasnya</t>
  </si>
  <si>
    <t>Penjelasan hari ini cukup sangat baik dan membantu.</t>
  </si>
  <si>
    <t>Cepat dan informatif</t>
  </si>
  <si>
    <t>Sudah baik namun harus tetap ditingkatkan lagi</t>
  </si>
  <si>
    <t>Sangat membantuinformatifjelascepattanggap</t>
  </si>
  <si>
    <t>Terima kasih cukup baik</t>
  </si>
  <si>
    <t>Sangat bagus melayani dengan sepenuh hati meskipun sudah jam istirahat tetap dilayani. Terima kasih ????????????????????</t>
  </si>
  <si>
    <t>Pertahankan kepuasan masyarakat</t>
  </si>
  <si>
    <t>Alhamdulillah sangat memuaskan trimakasih.. sukses selalu ????????</t>
  </si>
  <si>
    <t>Ramah mudah dipahami</t>
  </si>
  <si>
    <t>Banyak penjelasan</t>
  </si>
  <si>
    <t>Informatif</t>
  </si>
  <si>
    <t>Sudah cukup baik dilanjutkan saja</t>
  </si>
  <si>
    <t>Semoga lebih maju</t>
  </si>
  <si>
    <t>Kordinisikan petugas kunjungan ke yang verif</t>
  </si>
  <si>
    <t>Tebes buat petugas</t>
  </si>
  <si>
    <t>Dibuat supaya antrian tidak terlalu panjang</t>
  </si>
  <si>
    <t>Terbaikan</t>
  </si>
  <si>
    <t>Banyak membantu</t>
  </si>
  <si>
    <t>Puas lebih jelas . Penyampain enak bagu orang tua kayak saya</t>
  </si>
  <si>
    <t>Sangat baik dan di pertahankan . Terimakasih</t>
  </si>
  <si>
    <t>Pelayanan makin bagus. Petugasnya sangat membantu.puas. bagus</t>
  </si>
  <si>
    <t>Over all good</t>
  </si>
  <si>
    <t>Sangat bagus memberi arahan edukasi tentang perijinan</t>
  </si>
  <si>
    <t>Sangat baik terima kasih</t>
  </si>
  <si>
    <t>Cepat jelas</t>
  </si>
  <si>
    <t>Pelayanan sangat baik sopan dan sangat mudah di pahami sesuai dengan apa yg di tanyakan. Terima kasih</t>
  </si>
  <si>
    <t>Pelayanan ramah dan cepat memuaskan</t>
  </si>
  <si>
    <t>Panjang banyak aturan dan persyaratan</t>
  </si>
  <si>
    <t>Lanjutkan sudah ok banget</t>
  </si>
  <si>
    <t>Maaf</t>
  </si>
  <si>
    <t>Bisa dipahami</t>
  </si>
  <si>
    <t>trimakasih</t>
  </si>
  <si>
    <t>So far so good</t>
  </si>
  <si>
    <t>Susah sangat bagus pelayanannya sangat memuaskan</t>
  </si>
  <si>
    <t>Belum ada kritik dan saran untuk sementara waktu terimakasih</t>
  </si>
  <si>
    <t>Alhamdulilah baik</t>
  </si>
  <si>
    <t>Sudah sesuai alhamdulillah</t>
  </si>
  <si>
    <t>Mantap Slemanku Terimakasih mas yang sudah bantu melayani perpanjangan Pirt Sukses selalu utk Sleman dan juga utk mas nya</t>
  </si>
  <si>
    <t>Cukup memuaskan trimakasih</t>
  </si>
  <si>
    <t>Sudah sangat memuaskan</t>
  </si>
  <si>
    <t>Selama dilayani semua jelas</t>
  </si>
  <si>
    <t>Pelayananya bagus ramahmantap</t>
  </si>
  <si>
    <t>Pertahankan dan ditingkatkan</t>
  </si>
  <si>
    <t>Na</t>
  </si>
  <si>
    <t>mempertahankan kualitas yang sudah ada dan memberikan yang terbaik bagi siapa saja..</t>
  </si>
  <si>
    <t>Josss jiss terbaik masnya</t>
  </si>
  <si>
    <t>Pelayanan Sudah memadai.</t>
  </si>
  <si>
    <t>Sabar memabantu</t>
  </si>
  <si>
    <t>SMT I 2026</t>
  </si>
  <si>
    <t>SEMESTER I TAHUN 2026</t>
  </si>
  <si>
    <t>PERIODE SURVEY : 01 Januari 2026 s/d 30 Juni 2026</t>
  </si>
  <si>
    <t>REKAP KARAKTERISTIK RESPONDEN STANDAR DINAS KESEHATAN SLEMAN</t>
  </si>
  <si>
    <t>REKAP KARAKTERISTIK RESPONDEN RAPAT DINAS KESEHATAN SLEMAN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</si>
</sst>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0"/>
  </numFmts>
  <fonts count="28">
    <font>
      <sz val="11"/>
      <color theme="1"/>
      <name val="Calibri"/>
      <charset val="134"/>
      <scheme val="minor"/>
    </font>
    <font>
      <sz val="11"/>
      <color theme="1"/>
      <name val="Calibri"/>
      <family val="2"/>
      <scheme val="minor"/>
    </font>
    <font>
      <sz val="14"/>
      <color theme="1"/>
      <name val="Calibri"/>
      <family val="2"/>
      <scheme val="minor"/>
    </font>
    <font>
      <b/>
      <sz val="14"/>
      <color theme="1"/>
      <name val="Calibri"/>
      <family val="2"/>
      <scheme val="minor"/>
    </font>
    <font>
      <sz val="11"/>
      <color theme="1"/>
      <name val="Calibri"/>
      <family val="2"/>
      <scheme val="minor"/>
    </font>
    <font>
      <b/>
      <sz val="12"/>
      <color theme="1"/>
      <name val="Calibri"/>
      <family val="2"/>
      <scheme val="minor"/>
    </font>
    <font>
      <sz val="11"/>
      <name val="Calibri"/>
      <family val="2"/>
    </font>
    <font>
      <b/>
      <sz val="11"/>
      <name val="Calibri"/>
      <family val="2"/>
    </font>
    <font>
      <b/>
      <sz val="11"/>
      <color theme="1"/>
      <name val="Calibri"/>
      <family val="2"/>
      <scheme val="minor"/>
    </font>
    <font>
      <sz val="11"/>
      <color rgb="FF000000"/>
      <name val="Calibri"/>
      <family val="2"/>
      <scheme val="minor"/>
    </font>
    <font>
      <sz val="11"/>
      <name val="Calibri"/>
      <family val="2"/>
      <scheme val="minor"/>
    </font>
    <font>
      <sz val="11"/>
      <name val="Calibri"/>
      <family val="2"/>
    </font>
    <font>
      <sz val="18"/>
      <color theme="1"/>
      <name val="Calibri"/>
      <family val="2"/>
      <scheme val="minor"/>
    </font>
    <font>
      <b/>
      <sz val="18"/>
      <color theme="1"/>
      <name val="Calibri"/>
      <family val="2"/>
      <scheme val="minor"/>
    </font>
    <font>
      <sz val="11"/>
      <color rgb="FF000000"/>
      <name val="Arial"/>
      <family val="2"/>
    </font>
    <font>
      <b/>
      <sz val="11"/>
      <color theme="0"/>
      <name val="Arial"/>
      <family val="2"/>
    </font>
    <font>
      <sz val="11"/>
      <name val="Arial"/>
      <family val="2"/>
    </font>
    <font>
      <sz val="11"/>
      <color theme="0"/>
      <name val="Arial"/>
      <family val="2"/>
    </font>
    <font>
      <b/>
      <sz val="11"/>
      <color theme="1"/>
      <name val="Arial"/>
      <family val="2"/>
    </font>
    <font>
      <b/>
      <sz val="18"/>
      <color theme="1"/>
      <name val="Arial"/>
      <family val="2"/>
    </font>
    <font>
      <b/>
      <sz val="14"/>
      <color theme="1"/>
      <name val="Arial"/>
      <family val="2"/>
    </font>
    <font>
      <sz val="11"/>
      <color theme="1"/>
      <name val="Arial"/>
      <family val="2"/>
    </font>
    <font>
      <sz val="48"/>
      <color theme="1"/>
      <name val="Arial"/>
      <family val="2"/>
    </font>
    <font>
      <sz val="10"/>
      <color theme="1"/>
      <name val="Arial"/>
      <family val="2"/>
    </font>
    <font>
      <sz val="10.5"/>
      <color theme="1"/>
      <name val="Arial"/>
      <family val="2"/>
    </font>
    <font>
      <sz val="10"/>
      <color rgb="FF000000"/>
      <name val="Arial"/>
      <family val="2"/>
    </font>
    <font>
      <sz val="10"/>
      <name val="Arial"/>
      <family val="2"/>
    </font>
    <font>
      <b/>
      <sz val="10"/>
      <color theme="1"/>
      <name val="Arial"/>
      <family val="2"/>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7" tint="0.39994506668294322"/>
        <bgColor indexed="64"/>
      </patternFill>
    </fill>
    <fill>
      <patternFill patternType="solid">
        <fgColor theme="7" tint="0.79995117038483843"/>
        <bgColor indexed="64"/>
      </patternFill>
    </fill>
    <fill>
      <patternFill patternType="solid">
        <fgColor theme="7"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theme="8" tint="0.39994506668294322"/>
      </left>
      <right style="thin">
        <color theme="8" tint="0.39994506668294322"/>
      </right>
      <top style="thin">
        <color theme="8" tint="0.39994506668294322"/>
      </top>
      <bottom style="thin">
        <color theme="8" tint="0.3999450666829432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7" tint="-0.249977111117893"/>
      </left>
      <right style="thin">
        <color theme="7" tint="-0.249977111117893"/>
      </right>
      <top style="thin">
        <color theme="7" tint="-0.249977111117893"/>
      </top>
      <bottom/>
      <diagonal/>
    </border>
    <border>
      <left style="thin">
        <color rgb="FFFFC000"/>
      </left>
      <right style="thin">
        <color rgb="FFFFC000"/>
      </right>
      <top style="thin">
        <color rgb="FFFFC000"/>
      </top>
      <bottom style="thin">
        <color rgb="FFFFC000"/>
      </bottom>
      <diagonal/>
    </border>
    <border>
      <left style="thin">
        <color theme="7" tint="-0.249977111117893"/>
      </left>
      <right style="thin">
        <color theme="7" tint="-0.249977111117893"/>
      </right>
      <top/>
      <bottom style="thin">
        <color theme="7" tint="-0.249977111117893"/>
      </bottom>
      <diagonal/>
    </border>
    <border>
      <left style="thin">
        <color theme="5" tint="0.59999389629810485"/>
      </left>
      <right/>
      <top style="thin">
        <color theme="7" tint="0.39994506668294322"/>
      </top>
      <bottom/>
      <diagonal/>
    </border>
  </borders>
  <cellStyleXfs count="8">
    <xf numFmtId="0" fontId="0" fillId="0" borderId="0"/>
    <xf numFmtId="9" fontId="4" fillId="0" borderId="0" applyFont="0" applyFill="0" applyBorder="0" applyAlignment="0" applyProtection="0"/>
    <xf numFmtId="43" fontId="4" fillId="0" borderId="0" applyFont="0" applyFill="0" applyBorder="0" applyAlignment="0" applyProtection="0"/>
    <xf numFmtId="0" fontId="6" fillId="0" borderId="0"/>
    <xf numFmtId="0" fontId="6" fillId="0" borderId="0"/>
    <xf numFmtId="0" fontId="6" fillId="0" borderId="0"/>
    <xf numFmtId="0" fontId="4" fillId="0" borderId="0"/>
    <xf numFmtId="0" fontId="11" fillId="0" borderId="0"/>
  </cellStyleXfs>
  <cellXfs count="189">
    <xf numFmtId="0" fontId="0" fillId="0" borderId="0" xfId="0"/>
    <xf numFmtId="0" fontId="2" fillId="0" borderId="0" xfId="0" applyFont="1"/>
    <xf numFmtId="0" fontId="4" fillId="0" borderId="0" xfId="0" applyFont="1"/>
    <xf numFmtId="0" fontId="7" fillId="0" borderId="1" xfId="4" applyFont="1" applyBorder="1" applyAlignment="1">
      <alignment horizontal="center"/>
    </xf>
    <xf numFmtId="0" fontId="6" fillId="0" borderId="1" xfId="4" applyBorder="1"/>
    <xf numFmtId="2" fontId="0" fillId="0" borderId="0" xfId="0" applyNumberFormat="1"/>
    <xf numFmtId="0" fontId="8" fillId="0" borderId="1" xfId="6" applyFont="1" applyBorder="1" applyAlignment="1">
      <alignment horizontal="center" vertical="center"/>
    </xf>
    <xf numFmtId="0" fontId="4" fillId="0" borderId="2" xfId="6" applyBorder="1" applyAlignment="1">
      <alignment horizontal="center" vertical="center"/>
    </xf>
    <xf numFmtId="0" fontId="4" fillId="0" borderId="2" xfId="6" applyBorder="1" applyAlignment="1">
      <alignment horizontal="left" vertical="center"/>
    </xf>
    <xf numFmtId="0" fontId="9" fillId="0" borderId="2" xfId="6" applyFont="1" applyBorder="1" applyAlignment="1">
      <alignment horizontal="left" vertical="center"/>
    </xf>
    <xf numFmtId="0" fontId="0" fillId="0" borderId="0" xfId="0" applyAlignment="1">
      <alignment horizontal="center" vertical="center"/>
    </xf>
    <xf numFmtId="9" fontId="4" fillId="0" borderId="1" xfId="1" applyFont="1" applyBorder="1" applyAlignment="1">
      <alignment horizontal="center"/>
    </xf>
    <xf numFmtId="0" fontId="4" fillId="0" borderId="1" xfId="6" applyBorder="1" applyAlignment="1">
      <alignment horizontal="center" vertical="center"/>
    </xf>
    <xf numFmtId="0" fontId="4" fillId="0" borderId="1" xfId="6" applyBorder="1" applyAlignment="1">
      <alignment horizontal="left" vertical="center"/>
    </xf>
    <xf numFmtId="0" fontId="9" fillId="0" borderId="1" xfId="6" applyFont="1" applyBorder="1" applyAlignment="1">
      <alignment horizontal="left" vertical="center"/>
    </xf>
    <xf numFmtId="0" fontId="4" fillId="0" borderId="1" xfId="6" applyBorder="1" applyAlignment="1">
      <alignment horizontal="center"/>
    </xf>
    <xf numFmtId="0" fontId="4" fillId="0" borderId="3" xfId="6" applyBorder="1" applyAlignment="1">
      <alignment horizontal="center" vertical="center"/>
    </xf>
    <xf numFmtId="0" fontId="4" fillId="0" borderId="3" xfId="6" applyBorder="1" applyAlignment="1">
      <alignment horizontal="left" vertical="center"/>
    </xf>
    <xf numFmtId="0" fontId="0" fillId="0" borderId="1" xfId="0" applyBorder="1" applyAlignment="1">
      <alignment horizontal="center" vertical="center"/>
    </xf>
    <xf numFmtId="0" fontId="0" fillId="0" borderId="0" xfId="0" applyAlignment="1">
      <alignment wrapText="1"/>
    </xf>
    <xf numFmtId="0" fontId="7" fillId="0" borderId="1" xfId="4" applyFont="1" applyBorder="1" applyAlignment="1">
      <alignment horizontal="center" wrapText="1"/>
    </xf>
    <xf numFmtId="0" fontId="7" fillId="0" borderId="3" xfId="4" applyFont="1" applyBorder="1" applyAlignment="1">
      <alignment horizontal="center"/>
    </xf>
    <xf numFmtId="0" fontId="8" fillId="0" borderId="3" xfId="0" applyFont="1" applyBorder="1" applyAlignment="1">
      <alignment horizontal="center" wrapText="1"/>
    </xf>
    <xf numFmtId="0" fontId="8" fillId="0" borderId="1" xfId="0" applyFont="1" applyBorder="1" applyAlignment="1">
      <alignment horizontal="center" wrapText="1"/>
    </xf>
    <xf numFmtId="0" fontId="0" fillId="0" borderId="1" xfId="0" applyBorder="1"/>
    <xf numFmtId="0" fontId="7" fillId="0" borderId="1" xfId="0" applyFont="1" applyBorder="1" applyAlignment="1">
      <alignment horizontal="center"/>
    </xf>
    <xf numFmtId="0" fontId="10" fillId="0" borderId="1" xfId="3" applyFont="1" applyBorder="1"/>
    <xf numFmtId="9" fontId="10" fillId="0" borderId="1" xfId="1" applyFont="1" applyBorder="1" applyAlignment="1">
      <alignment horizontal="center"/>
    </xf>
    <xf numFmtId="0" fontId="12" fillId="0" borderId="0" xfId="0" applyFont="1"/>
    <xf numFmtId="0" fontId="4" fillId="0" borderId="8" xfId="0" applyFont="1" applyBorder="1"/>
    <xf numFmtId="0" fontId="12" fillId="0" borderId="10" xfId="0" applyFont="1" applyBorder="1"/>
    <xf numFmtId="0" fontId="4" fillId="0" borderId="10" xfId="0" applyFont="1" applyBorder="1"/>
    <xf numFmtId="0" fontId="4" fillId="0" borderId="12" xfId="0" applyFont="1" applyBorder="1"/>
    <xf numFmtId="0" fontId="4" fillId="0" borderId="13" xfId="0" applyFont="1" applyBorder="1"/>
    <xf numFmtId="0" fontId="4" fillId="0" borderId="14" xfId="0" applyFont="1" applyBorder="1"/>
    <xf numFmtId="0" fontId="12" fillId="0" borderId="15" xfId="0" applyFont="1" applyBorder="1"/>
    <xf numFmtId="0" fontId="4" fillId="0" borderId="15" xfId="0" applyFont="1" applyBorder="1"/>
    <xf numFmtId="0" fontId="4" fillId="0" borderId="16" xfId="0" applyFont="1" applyBorder="1"/>
    <xf numFmtId="9" fontId="0" fillId="0" borderId="1" xfId="0" applyNumberFormat="1" applyBorder="1"/>
    <xf numFmtId="10" fontId="0" fillId="0" borderId="0" xfId="0" applyNumberFormat="1"/>
    <xf numFmtId="0" fontId="0" fillId="2" borderId="0" xfId="0" applyFill="1"/>
    <xf numFmtId="0" fontId="0" fillId="3" borderId="0" xfId="0" applyFill="1"/>
    <xf numFmtId="0" fontId="0" fillId="4" borderId="0" xfId="0" applyFill="1"/>
    <xf numFmtId="0" fontId="0" fillId="5" borderId="0" xfId="0" applyFill="1"/>
    <xf numFmtId="0" fontId="4" fillId="2" borderId="0" xfId="0" applyFont="1" applyFill="1"/>
    <xf numFmtId="2" fontId="0" fillId="2" borderId="0" xfId="0" applyNumberFormat="1" applyFill="1"/>
    <xf numFmtId="2" fontId="14" fillId="7" borderId="4" xfId="0" applyNumberFormat="1" applyFont="1" applyFill="1" applyBorder="1" applyAlignment="1">
      <alignment horizontal="center" vertical="center" wrapText="1"/>
    </xf>
    <xf numFmtId="0" fontId="14" fillId="0" borderId="4" xfId="0" applyFont="1" applyBorder="1" applyAlignment="1">
      <alignment horizontal="justify" vertical="center" wrapText="1"/>
    </xf>
    <xf numFmtId="2" fontId="16" fillId="0" borderId="4" xfId="0" applyNumberFormat="1" applyFont="1" applyBorder="1" applyAlignment="1">
      <alignment vertical="center" wrapText="1"/>
    </xf>
    <xf numFmtId="0" fontId="14" fillId="7" borderId="4" xfId="0" applyFont="1" applyFill="1" applyBorder="1" applyAlignment="1">
      <alignment horizontal="justify" vertical="center" wrapText="1"/>
    </xf>
    <xf numFmtId="0" fontId="0" fillId="7" borderId="4" xfId="0" applyFill="1" applyBorder="1"/>
    <xf numFmtId="0" fontId="14" fillId="3" borderId="4" xfId="0" applyFont="1" applyFill="1" applyBorder="1" applyAlignment="1">
      <alignment horizontal="justify" vertical="center" wrapText="1"/>
    </xf>
    <xf numFmtId="2" fontId="16" fillId="3" borderId="4" xfId="0" applyNumberFormat="1" applyFont="1" applyFill="1" applyBorder="1" applyAlignment="1">
      <alignment vertical="center" wrapText="1"/>
    </xf>
    <xf numFmtId="0" fontId="4" fillId="4" borderId="0" xfId="0" applyFont="1" applyFill="1"/>
    <xf numFmtId="2" fontId="0" fillId="4" borderId="0" xfId="0" applyNumberFormat="1" applyFill="1"/>
    <xf numFmtId="0" fontId="4" fillId="3" borderId="0" xfId="0" applyFont="1" applyFill="1"/>
    <xf numFmtId="0" fontId="4" fillId="0" borderId="0" xfId="0" applyFont="1" applyAlignment="1">
      <alignment wrapText="1"/>
    </xf>
    <xf numFmtId="2" fontId="14" fillId="9" borderId="17" xfId="0" applyNumberFormat="1" applyFont="1" applyFill="1" applyBorder="1" applyAlignment="1">
      <alignment horizontal="center" vertical="center" wrapText="1"/>
    </xf>
    <xf numFmtId="0" fontId="14" fillId="3" borderId="17" xfId="0" applyFont="1" applyFill="1" applyBorder="1" applyAlignment="1">
      <alignment horizontal="justify" vertical="center" wrapText="1"/>
    </xf>
    <xf numFmtId="2" fontId="16" fillId="3" borderId="17" xfId="0" applyNumberFormat="1" applyFont="1" applyFill="1" applyBorder="1" applyAlignment="1">
      <alignment vertical="center" wrapText="1"/>
    </xf>
    <xf numFmtId="0" fontId="14" fillId="9" borderId="17" xfId="0" applyFont="1" applyFill="1" applyBorder="1" applyAlignment="1">
      <alignment horizontal="justify" vertical="center" wrapText="1"/>
    </xf>
    <xf numFmtId="0" fontId="0" fillId="9" borderId="17" xfId="0" applyFill="1" applyBorder="1"/>
    <xf numFmtId="0" fontId="14" fillId="3" borderId="18" xfId="0" applyFont="1" applyFill="1" applyBorder="1" applyAlignment="1">
      <alignment horizontal="justify" vertical="center" wrapText="1"/>
    </xf>
    <xf numFmtId="2" fontId="16" fillId="3" borderId="18" xfId="0" applyNumberFormat="1" applyFont="1" applyFill="1" applyBorder="1" applyAlignment="1">
      <alignment vertical="center" wrapText="1"/>
    </xf>
    <xf numFmtId="0" fontId="0" fillId="0" borderId="19" xfId="0" applyBorder="1"/>
    <xf numFmtId="2" fontId="0" fillId="0" borderId="19" xfId="0" applyNumberFormat="1" applyBorder="1"/>
    <xf numFmtId="0" fontId="0" fillId="10" borderId="19" xfId="0" applyFill="1" applyBorder="1"/>
    <xf numFmtId="2" fontId="0" fillId="10" borderId="19" xfId="0" applyNumberFormat="1" applyFill="1" applyBorder="1"/>
    <xf numFmtId="0" fontId="14" fillId="9" borderId="20" xfId="0" applyFont="1" applyFill="1" applyBorder="1" applyAlignment="1">
      <alignment horizontal="justify" vertical="center" wrapText="1"/>
    </xf>
    <xf numFmtId="0" fontId="0" fillId="9" borderId="20" xfId="0" applyFill="1" applyBorder="1"/>
    <xf numFmtId="0" fontId="0" fillId="0" borderId="21" xfId="0" applyBorder="1"/>
    <xf numFmtId="0" fontId="4" fillId="5" borderId="0" xfId="0" applyFont="1" applyFill="1"/>
    <xf numFmtId="2" fontId="0" fillId="5" borderId="0" xfId="0" applyNumberFormat="1" applyFill="1"/>
    <xf numFmtId="0" fontId="14" fillId="0" borderId="0" xfId="0" applyFont="1" applyAlignment="1">
      <alignment horizontal="justify" vertical="center" wrapText="1"/>
    </xf>
    <xf numFmtId="2" fontId="16" fillId="0" borderId="0" xfId="0" applyNumberFormat="1" applyFont="1" applyAlignment="1">
      <alignment horizontal="center" vertical="center" wrapText="1"/>
    </xf>
    <xf numFmtId="2" fontId="4" fillId="2" borderId="0" xfId="0" applyNumberFormat="1" applyFont="1" applyFill="1"/>
    <xf numFmtId="0" fontId="14" fillId="3" borderId="0" xfId="0" applyFont="1" applyFill="1" applyAlignment="1">
      <alignment horizontal="justify" vertical="center" wrapText="1"/>
    </xf>
    <xf numFmtId="2" fontId="16" fillId="3" borderId="0" xfId="0" applyNumberFormat="1" applyFont="1" applyFill="1" applyAlignment="1">
      <alignment horizontal="center" vertical="center" wrapText="1"/>
    </xf>
    <xf numFmtId="2" fontId="4" fillId="0" borderId="0" xfId="0" applyNumberFormat="1" applyFont="1"/>
    <xf numFmtId="0" fontId="21" fillId="0" borderId="9" xfId="0" applyFont="1" applyBorder="1"/>
    <xf numFmtId="0" fontId="19" fillId="0" borderId="0" xfId="0" applyFont="1"/>
    <xf numFmtId="0" fontId="21" fillId="0" borderId="0" xfId="0" applyFont="1"/>
    <xf numFmtId="0" fontId="18" fillId="0" borderId="1" xfId="0" applyFont="1" applyBorder="1" applyAlignment="1">
      <alignment horizontal="center"/>
    </xf>
    <xf numFmtId="10" fontId="22" fillId="0" borderId="3" xfId="0" applyNumberFormat="1" applyFont="1" applyBorder="1" applyAlignment="1">
      <alignment vertical="center"/>
    </xf>
    <xf numFmtId="10" fontId="22" fillId="0" borderId="11" xfId="0" applyNumberFormat="1" applyFont="1" applyBorder="1" applyAlignment="1">
      <alignment vertical="center"/>
    </xf>
    <xf numFmtId="10" fontId="22" fillId="0" borderId="2" xfId="0" applyNumberFormat="1" applyFont="1" applyBorder="1" applyAlignment="1">
      <alignment vertical="center"/>
    </xf>
    <xf numFmtId="0" fontId="21" fillId="0" borderId="8" xfId="0" applyFont="1" applyBorder="1"/>
    <xf numFmtId="0" fontId="21" fillId="0" borderId="14" xfId="0" applyFont="1" applyBorder="1"/>
    <xf numFmtId="0" fontId="21" fillId="0" borderId="10" xfId="0" applyFont="1" applyBorder="1"/>
    <xf numFmtId="0" fontId="21" fillId="0" borderId="15" xfId="0" applyFont="1" applyBorder="1"/>
    <xf numFmtId="0" fontId="21" fillId="0" borderId="12" xfId="0" applyFont="1" applyBorder="1"/>
    <xf numFmtId="0" fontId="21" fillId="0" borderId="13" xfId="0" applyFont="1" applyBorder="1"/>
    <xf numFmtId="0" fontId="21" fillId="0" borderId="16" xfId="0" applyFont="1" applyBorder="1"/>
    <xf numFmtId="0" fontId="24" fillId="0" borderId="10" xfId="0" applyFont="1" applyBorder="1"/>
    <xf numFmtId="0" fontId="24" fillId="0" borderId="0" xfId="0" applyFont="1"/>
    <xf numFmtId="0" fontId="24" fillId="0" borderId="15" xfId="0" applyFont="1" applyBorder="1"/>
    <xf numFmtId="0" fontId="8" fillId="0" borderId="0" xfId="6" applyFont="1" applyAlignment="1">
      <alignment horizontal="center" vertical="center"/>
    </xf>
    <xf numFmtId="0" fontId="4" fillId="0" borderId="0" xfId="6" applyAlignment="1">
      <alignment horizontal="center" vertical="center"/>
    </xf>
    <xf numFmtId="0" fontId="9" fillId="0" borderId="0" xfId="6" applyFont="1" applyAlignment="1">
      <alignment horizontal="left" vertical="center"/>
    </xf>
    <xf numFmtId="0" fontId="10" fillId="0" borderId="0" xfId="3" applyFont="1"/>
    <xf numFmtId="0" fontId="23" fillId="0" borderId="2" xfId="6" applyFont="1" applyBorder="1" applyAlignment="1">
      <alignment horizontal="center" vertical="center"/>
    </xf>
    <xf numFmtId="0" fontId="23" fillId="0" borderId="2" xfId="6" applyFont="1" applyBorder="1" applyAlignment="1">
      <alignment horizontal="left" vertical="center"/>
    </xf>
    <xf numFmtId="0" fontId="25" fillId="0" borderId="2" xfId="6" applyFont="1" applyBorder="1" applyAlignment="1">
      <alignment horizontal="left" vertical="center"/>
    </xf>
    <xf numFmtId="0" fontId="23" fillId="0" borderId="1" xfId="6" applyFont="1" applyBorder="1" applyAlignment="1">
      <alignment horizontal="center" vertical="center"/>
    </xf>
    <xf numFmtId="0" fontId="23" fillId="0" borderId="1" xfId="6" applyFont="1" applyBorder="1" applyAlignment="1">
      <alignment horizontal="left" vertical="center"/>
    </xf>
    <xf numFmtId="0" fontId="25" fillId="0" borderId="1" xfId="6" applyFont="1" applyBorder="1" applyAlignment="1">
      <alignment horizontal="left" vertical="center"/>
    </xf>
    <xf numFmtId="0" fontId="26" fillId="0" borderId="1" xfId="3" applyFont="1" applyBorder="1"/>
    <xf numFmtId="0" fontId="23" fillId="0" borderId="3" xfId="6" applyFont="1" applyBorder="1" applyAlignment="1">
      <alignment horizontal="center" vertical="center"/>
    </xf>
    <xf numFmtId="0" fontId="23" fillId="0" borderId="3" xfId="6" applyFont="1" applyBorder="1" applyAlignment="1">
      <alignment horizontal="left" vertical="center"/>
    </xf>
    <xf numFmtId="0" fontId="23" fillId="0" borderId="1" xfId="0" applyFont="1" applyBorder="1"/>
    <xf numFmtId="0" fontId="23" fillId="0" borderId="1" xfId="0" applyFont="1" applyBorder="1" applyAlignment="1">
      <alignment horizontal="center"/>
    </xf>
    <xf numFmtId="164" fontId="0" fillId="0" borderId="1" xfId="0" applyNumberFormat="1" applyBorder="1"/>
    <xf numFmtId="164" fontId="4" fillId="0" borderId="0" xfId="0" applyNumberFormat="1" applyFont="1"/>
    <xf numFmtId="164" fontId="12" fillId="0" borderId="0" xfId="0" applyNumberFormat="1" applyFont="1"/>
    <xf numFmtId="164" fontId="8" fillId="0" borderId="0" xfId="6" applyNumberFormat="1" applyFont="1" applyAlignment="1">
      <alignment horizontal="center" vertical="center"/>
    </xf>
    <xf numFmtId="164" fontId="4" fillId="0" borderId="0" xfId="6" applyNumberFormat="1" applyAlignment="1">
      <alignment horizontal="left" vertical="center"/>
    </xf>
    <xf numFmtId="164" fontId="21" fillId="0" borderId="0" xfId="0" applyNumberFormat="1" applyFont="1"/>
    <xf numFmtId="164" fontId="23" fillId="0" borderId="1" xfId="0" applyNumberFormat="1" applyFont="1" applyBorder="1" applyAlignment="1">
      <alignment horizontal="center"/>
    </xf>
    <xf numFmtId="164" fontId="0" fillId="0" borderId="0" xfId="0" applyNumberFormat="1" applyAlignment="1">
      <alignment horizontal="center" vertical="center"/>
    </xf>
    <xf numFmtId="164" fontId="23" fillId="0" borderId="1" xfId="0" applyNumberFormat="1" applyFont="1" applyBorder="1"/>
    <xf numFmtId="0" fontId="7" fillId="0" borderId="1" xfId="0" applyFont="1" applyBorder="1" applyAlignment="1">
      <alignment horizontal="center" vertical="center"/>
    </xf>
    <xf numFmtId="0" fontId="4" fillId="0" borderId="0" xfId="6" applyAlignment="1">
      <alignment horizontal="left" vertical="center"/>
    </xf>
    <xf numFmtId="0" fontId="4" fillId="0" borderId="0" xfId="6" applyAlignment="1">
      <alignment horizontal="center"/>
    </xf>
    <xf numFmtId="9" fontId="4" fillId="0" borderId="0" xfId="1" applyFont="1" applyBorder="1" applyAlignment="1">
      <alignment horizontal="center"/>
    </xf>
    <xf numFmtId="0" fontId="4" fillId="0" borderId="13" xfId="6" applyBorder="1" applyAlignment="1">
      <alignment horizontal="center" vertical="center"/>
    </xf>
    <xf numFmtId="0" fontId="9" fillId="0" borderId="13" xfId="6" applyFont="1" applyBorder="1" applyAlignment="1">
      <alignment horizontal="left" vertical="center"/>
    </xf>
    <xf numFmtId="0" fontId="4" fillId="0" borderId="13" xfId="6" applyBorder="1" applyAlignment="1">
      <alignment horizontal="center"/>
    </xf>
    <xf numFmtId="9" fontId="4" fillId="0" borderId="13" xfId="1" applyFont="1" applyBorder="1" applyAlignment="1">
      <alignment horizontal="center"/>
    </xf>
    <xf numFmtId="1" fontId="0" fillId="0" borderId="0" xfId="0" applyNumberFormat="1"/>
    <xf numFmtId="0" fontId="6" fillId="0" borderId="0" xfId="3"/>
    <xf numFmtId="1" fontId="6" fillId="0" borderId="0" xfId="3" applyNumberFormat="1"/>
    <xf numFmtId="1" fontId="4" fillId="0" borderId="0" xfId="0" applyNumberFormat="1" applyFont="1"/>
    <xf numFmtId="165" fontId="0" fillId="10" borderId="19" xfId="0" applyNumberFormat="1" applyFill="1" applyBorder="1"/>
    <xf numFmtId="0" fontId="6" fillId="0" borderId="0" xfId="3" applyAlignment="1">
      <alignment wrapText="1"/>
    </xf>
    <xf numFmtId="1" fontId="6" fillId="0" borderId="0" xfId="3" applyNumberFormat="1" applyAlignment="1">
      <alignment wrapText="1"/>
    </xf>
    <xf numFmtId="0" fontId="3" fillId="0" borderId="0" xfId="0" applyFont="1" applyAlignment="1">
      <alignment horizontal="center"/>
    </xf>
    <xf numFmtId="0" fontId="0" fillId="0" borderId="0" xfId="0" applyAlignment="1">
      <alignment horizontal="center"/>
    </xf>
    <xf numFmtId="0" fontId="27" fillId="0" borderId="5" xfId="0" applyFont="1" applyBorder="1" applyAlignment="1">
      <alignment horizontal="center"/>
    </xf>
    <xf numFmtId="0" fontId="27" fillId="0" borderId="7" xfId="0" applyFont="1" applyBorder="1" applyAlignment="1">
      <alignment horizontal="center"/>
    </xf>
    <xf numFmtId="0" fontId="18" fillId="0" borderId="13" xfId="0" applyFont="1" applyBorder="1" applyAlignment="1">
      <alignment horizontal="left"/>
    </xf>
    <xf numFmtId="0" fontId="18" fillId="0" borderId="0" xfId="0" applyFont="1" applyAlignment="1">
      <alignment horizontal="left"/>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5" xfId="0" applyFont="1" applyBorder="1" applyAlignment="1">
      <alignment horizontal="center"/>
    </xf>
    <xf numFmtId="0" fontId="23" fillId="0" borderId="7" xfId="0" applyFont="1" applyBorder="1" applyAlignment="1">
      <alignment horizontal="center"/>
    </xf>
    <xf numFmtId="0" fontId="27" fillId="0" borderId="13" xfId="0" applyFont="1" applyBorder="1" applyAlignment="1">
      <alignment horizontal="left"/>
    </xf>
    <xf numFmtId="0" fontId="23" fillId="0" borderId="3" xfId="6" applyFont="1" applyBorder="1" applyAlignment="1">
      <alignment horizontal="center" vertical="center"/>
    </xf>
    <xf numFmtId="0" fontId="23" fillId="0" borderId="2" xfId="6" applyFont="1" applyBorder="1" applyAlignment="1">
      <alignment horizontal="center" vertical="center"/>
    </xf>
    <xf numFmtId="0" fontId="23" fillId="0" borderId="1" xfId="0" applyFont="1" applyBorder="1" applyAlignment="1">
      <alignment horizontal="center"/>
    </xf>
    <xf numFmtId="0" fontId="27" fillId="0" borderId="1" xfId="0" applyFont="1" applyBorder="1" applyAlignment="1">
      <alignment horizontal="center"/>
    </xf>
    <xf numFmtId="0" fontId="18" fillId="0" borderId="0" xfId="0" applyFont="1" applyAlignment="1">
      <alignment horizontal="center" wrapText="1"/>
    </xf>
    <xf numFmtId="0" fontId="19" fillId="0" borderId="0" xfId="0" applyFont="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xf numFmtId="0" fontId="18" fillId="0" borderId="7" xfId="0" applyFont="1" applyBorder="1" applyAlignment="1">
      <alignment horizontal="center"/>
    </xf>
    <xf numFmtId="0" fontId="20" fillId="0" borderId="0" xfId="0" applyFont="1" applyAlignment="1">
      <alignment horizontal="center" vertical="center" wrapText="1"/>
    </xf>
    <xf numFmtId="0" fontId="13" fillId="0" borderId="0" xfId="0" applyFont="1" applyAlignment="1">
      <alignment horizontal="center" vertical="center"/>
    </xf>
    <xf numFmtId="2" fontId="15" fillId="6" borderId="4" xfId="0" applyNumberFormat="1" applyFont="1" applyFill="1" applyBorder="1" applyAlignment="1">
      <alignment horizontal="center" vertical="center" wrapText="1"/>
    </xf>
    <xf numFmtId="2" fontId="14" fillId="6" borderId="4" xfId="0" applyNumberFormat="1" applyFont="1" applyFill="1" applyBorder="1" applyAlignment="1">
      <alignment horizontal="center" vertical="center" wrapText="1"/>
    </xf>
    <xf numFmtId="2" fontId="16" fillId="0" borderId="4" xfId="0" applyNumberFormat="1" applyFont="1" applyBorder="1" applyAlignment="1">
      <alignment horizontal="center" vertical="center" wrapText="1"/>
    </xf>
    <xf numFmtId="2" fontId="17" fillId="6" borderId="4" xfId="0" applyNumberFormat="1" applyFont="1" applyFill="1" applyBorder="1" applyAlignment="1">
      <alignment horizontal="center" vertical="center" wrapText="1"/>
    </xf>
    <xf numFmtId="2" fontId="16" fillId="7" borderId="4" xfId="0" applyNumberFormat="1" applyFont="1" applyFill="1" applyBorder="1" applyAlignment="1">
      <alignment horizontal="center" vertical="center" wrapText="1"/>
    </xf>
    <xf numFmtId="2" fontId="18" fillId="8" borderId="17" xfId="0" applyNumberFormat="1" applyFont="1" applyFill="1" applyBorder="1" applyAlignment="1">
      <alignment horizontal="center" vertical="center" wrapText="1"/>
    </xf>
    <xf numFmtId="2" fontId="17" fillId="8" borderId="17" xfId="0" applyNumberFormat="1" applyFont="1" applyFill="1" applyBorder="1" applyAlignment="1">
      <alignment horizontal="center" vertical="center" wrapText="1"/>
    </xf>
    <xf numFmtId="2" fontId="16" fillId="3" borderId="4" xfId="0" applyNumberFormat="1" applyFont="1" applyFill="1" applyBorder="1" applyAlignment="1">
      <alignment horizontal="center" vertical="center" wrapText="1"/>
    </xf>
    <xf numFmtId="2" fontId="16" fillId="3" borderId="17" xfId="0" applyNumberFormat="1" applyFont="1" applyFill="1" applyBorder="1" applyAlignment="1">
      <alignment horizontal="center" vertical="center" wrapText="1"/>
    </xf>
    <xf numFmtId="2" fontId="16" fillId="3" borderId="18" xfId="0" applyNumberFormat="1"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left"/>
    </xf>
    <xf numFmtId="0" fontId="0" fillId="0" borderId="13" xfId="0" applyBorder="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xf>
    <xf numFmtId="0" fontId="0" fillId="0" borderId="0" xfId="0" applyAlignment="1">
      <alignment horizontal="center"/>
    </xf>
    <xf numFmtId="0" fontId="0" fillId="0" borderId="0" xfId="0"/>
    <xf numFmtId="0" fontId="6" fillId="0" borderId="0" xfId="4" applyAlignment="1">
      <alignment horizontal="center"/>
    </xf>
    <xf numFmtId="0" fontId="6" fillId="0" borderId="0" xfId="4"/>
    <xf numFmtId="0" fontId="1" fillId="0" borderId="1" xfId="0" applyFont="1" applyBorder="1"/>
    <xf numFmtId="10" fontId="0" fillId="0" borderId="1" xfId="0" applyNumberFormat="1" applyBorder="1"/>
    <xf numFmtId="10" fontId="23" fillId="0" borderId="1" xfId="0" applyNumberFormat="1" applyFont="1" applyBorder="1"/>
    <xf numFmtId="0" fontId="6" fillId="0" borderId="1" xfId="3" applyBorder="1"/>
    <xf numFmtId="1" fontId="6" fillId="0" borderId="1" xfId="3" applyNumberFormat="1" applyBorder="1"/>
    <xf numFmtId="0" fontId="6" fillId="0" borderId="1" xfId="3" applyBorder="1" applyAlignment="1">
      <alignment wrapText="1"/>
    </xf>
    <xf numFmtId="0" fontId="3" fillId="0" borderId="0" xfId="0" applyFont="1" applyAlignment="1"/>
    <xf numFmtId="0" fontId="4" fillId="0" borderId="0" xfId="0" applyFont="1" applyAlignment="1">
      <alignment horizontal="center"/>
    </xf>
    <xf numFmtId="0" fontId="0" fillId="0" borderId="0" xfId="0" applyAlignment="1">
      <alignment horizontal="center" wrapText="1"/>
    </xf>
    <xf numFmtId="0" fontId="2" fillId="0" borderId="0" xfId="0" applyFont="1" applyAlignment="1"/>
  </cellXfs>
  <cellStyles count="8">
    <cellStyle name="Comma 2" xfId="2" xr:uid="{00000000-0005-0000-0000-000031000000}"/>
    <cellStyle name="Normal" xfId="0" builtinId="0"/>
    <cellStyle name="Normal 2" xfId="3" xr:uid="{00000000-0005-0000-0000-000032000000}"/>
    <cellStyle name="Normal 2 2" xfId="4" xr:uid="{00000000-0005-0000-0000-000033000000}"/>
    <cellStyle name="Normal 3" xfId="5" xr:uid="{00000000-0005-0000-0000-000034000000}"/>
    <cellStyle name="Normal 4" xfId="6" xr:uid="{00000000-0005-0000-0000-000035000000}"/>
    <cellStyle name="Normal 5" xfId="7" xr:uid="{00000000-0005-0000-0000-000036000000}"/>
    <cellStyle name="Percent" xfId="1" builtinId="5"/>
  </cellStyles>
  <dxfs count="0"/>
  <tableStyles count="0" defaultTableStyle="TableStyleMedium2" defaultPivotStyle="PivotStyleLight16"/>
  <colors>
    <mruColors>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ID"/>
              <a:t>IKM Standar per Unsur pada</a:t>
            </a:r>
            <a:r>
              <a:rPr lang="en-ID" baseline="0"/>
              <a:t> Bidang Yankes</a:t>
            </a:r>
            <a:br>
              <a:rPr lang="en-ID" baseline="0"/>
            </a:br>
            <a:r>
              <a:rPr lang="en-ID" baseline="0"/>
              <a:t>Dinas Kesehatan Sleman</a:t>
            </a:r>
            <a:br>
              <a:rPr lang="en-ID" baseline="0"/>
            </a:br>
            <a:r>
              <a:rPr lang="en-ID" baseline="0"/>
              <a:t>Tahun 2026 Semester I</a:t>
            </a:r>
            <a:endParaRPr lang="en-ID"/>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barChart>
        <c:barDir val="col"/>
        <c:grouping val="clustered"/>
        <c:varyColors val="0"/>
        <c:ser>
          <c:idx val="0"/>
          <c:order val="0"/>
          <c:spPr>
            <a:solidFill>
              <a:schemeClr val="tx1">
                <a:lumMod val="65000"/>
                <a:lumOff val="35000"/>
              </a:schemeClr>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15BF-4324-950F-1F18D4C9A400}"/>
              </c:ext>
            </c:extLst>
          </c:dPt>
          <c:dPt>
            <c:idx val="1"/>
            <c:invertIfNegative val="0"/>
            <c:bubble3D val="0"/>
            <c:spPr>
              <a:solidFill>
                <a:srgbClr val="00B050"/>
              </a:solidFill>
              <a:ln>
                <a:noFill/>
              </a:ln>
              <a:effectLst/>
            </c:spPr>
            <c:extLst>
              <c:ext xmlns:c16="http://schemas.microsoft.com/office/drawing/2014/chart" uri="{C3380CC4-5D6E-409C-BE32-E72D297353CC}">
                <c16:uniqueId val="{00000003-15BF-4324-950F-1F18D4C9A400}"/>
              </c:ext>
            </c:extLst>
          </c:dPt>
          <c:dPt>
            <c:idx val="2"/>
            <c:invertIfNegative val="0"/>
            <c:bubble3D val="0"/>
            <c:spPr>
              <a:solidFill>
                <a:srgbClr val="00B050"/>
              </a:solidFill>
              <a:ln>
                <a:noFill/>
              </a:ln>
              <a:effectLst/>
            </c:spPr>
            <c:extLst>
              <c:ext xmlns:c16="http://schemas.microsoft.com/office/drawing/2014/chart" uri="{C3380CC4-5D6E-409C-BE32-E72D297353CC}">
                <c16:uniqueId val="{00000005-15BF-4324-950F-1F18D4C9A400}"/>
              </c:ext>
            </c:extLst>
          </c:dPt>
          <c:dPt>
            <c:idx val="3"/>
            <c:invertIfNegative val="0"/>
            <c:bubble3D val="0"/>
            <c:spPr>
              <a:solidFill>
                <a:srgbClr val="0070C0"/>
              </a:solidFill>
              <a:ln>
                <a:noFill/>
              </a:ln>
              <a:effectLst/>
            </c:spPr>
            <c:extLst>
              <c:ext xmlns:c16="http://schemas.microsoft.com/office/drawing/2014/chart" uri="{C3380CC4-5D6E-409C-BE32-E72D297353CC}">
                <c16:uniqueId val="{00000007-15BF-4324-950F-1F18D4C9A400}"/>
              </c:ext>
            </c:extLst>
          </c:dPt>
          <c:dPt>
            <c:idx val="4"/>
            <c:invertIfNegative val="0"/>
            <c:bubble3D val="0"/>
            <c:spPr>
              <a:solidFill>
                <a:srgbClr val="00B050"/>
              </a:solidFill>
              <a:ln>
                <a:noFill/>
              </a:ln>
              <a:effectLst/>
            </c:spPr>
            <c:extLst>
              <c:ext xmlns:c16="http://schemas.microsoft.com/office/drawing/2014/chart" uri="{C3380CC4-5D6E-409C-BE32-E72D297353CC}">
                <c16:uniqueId val="{00000009-15BF-4324-950F-1F18D4C9A400}"/>
              </c:ext>
            </c:extLst>
          </c:dPt>
          <c:dPt>
            <c:idx val="5"/>
            <c:invertIfNegative val="0"/>
            <c:bubble3D val="0"/>
            <c:spPr>
              <a:solidFill>
                <a:srgbClr val="00B050"/>
              </a:solidFill>
              <a:ln>
                <a:noFill/>
              </a:ln>
              <a:effectLst/>
            </c:spPr>
            <c:extLst>
              <c:ext xmlns:c16="http://schemas.microsoft.com/office/drawing/2014/chart" uri="{C3380CC4-5D6E-409C-BE32-E72D297353CC}">
                <c16:uniqueId val="{0000000B-15BF-4324-950F-1F18D4C9A400}"/>
              </c:ext>
            </c:extLst>
          </c:dPt>
          <c:dPt>
            <c:idx val="6"/>
            <c:invertIfNegative val="0"/>
            <c:bubble3D val="0"/>
            <c:spPr>
              <a:solidFill>
                <a:srgbClr val="00B050"/>
              </a:solidFill>
              <a:ln>
                <a:noFill/>
              </a:ln>
              <a:effectLst/>
            </c:spPr>
            <c:extLst>
              <c:ext xmlns:c16="http://schemas.microsoft.com/office/drawing/2014/chart" uri="{C3380CC4-5D6E-409C-BE32-E72D297353CC}">
                <c16:uniqueId val="{0000000D-15BF-4324-950F-1F18D4C9A400}"/>
              </c:ext>
            </c:extLst>
          </c:dPt>
          <c:dPt>
            <c:idx val="7"/>
            <c:invertIfNegative val="0"/>
            <c:bubble3D val="0"/>
            <c:spPr>
              <a:solidFill>
                <a:srgbClr val="0070C0"/>
              </a:solidFill>
              <a:ln>
                <a:noFill/>
              </a:ln>
              <a:effectLst/>
            </c:spPr>
            <c:extLst>
              <c:ext xmlns:c16="http://schemas.microsoft.com/office/drawing/2014/chart" uri="{C3380CC4-5D6E-409C-BE32-E72D297353CC}">
                <c16:uniqueId val="{0000000F-15BF-4324-950F-1F18D4C9A400}"/>
              </c:ext>
            </c:extLst>
          </c:dPt>
          <c:dPt>
            <c:idx val="8"/>
            <c:invertIfNegative val="0"/>
            <c:bubble3D val="0"/>
            <c:spPr>
              <a:solidFill>
                <a:srgbClr val="00B050"/>
              </a:solidFill>
              <a:ln>
                <a:noFill/>
              </a:ln>
              <a:effectLst/>
            </c:spPr>
            <c:extLst>
              <c:ext xmlns:c16="http://schemas.microsoft.com/office/drawing/2014/chart" uri="{C3380CC4-5D6E-409C-BE32-E72D297353CC}">
                <c16:uniqueId val="{00000011-15BF-4324-950F-1F18D4C9A400}"/>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UNSUR'!$V$1:$V$11</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UNSUR'!$U$19:$AC$19</c:f>
              <c:numCache>
                <c:formatCode>0.00</c:formatCode>
                <c:ptCount val="9"/>
                <c:pt idx="0">
                  <c:v>3.5384883315917803</c:v>
                </c:pt>
                <c:pt idx="1">
                  <c:v>3.5533661740558293</c:v>
                </c:pt>
                <c:pt idx="2">
                  <c:v>3.5544111061352441</c:v>
                </c:pt>
                <c:pt idx="3">
                  <c:v>3.858187789222272</c:v>
                </c:pt>
                <c:pt idx="4">
                  <c:v>3.5293824948997359</c:v>
                </c:pt>
                <c:pt idx="5">
                  <c:v>3.5691894312583972</c:v>
                </c:pt>
                <c:pt idx="6">
                  <c:v>3.6431308155446089</c:v>
                </c:pt>
                <c:pt idx="7">
                  <c:v>3.952878539085436</c:v>
                </c:pt>
                <c:pt idx="8">
                  <c:v>3.601632084390705</c:v>
                </c:pt>
              </c:numCache>
            </c:numRef>
          </c:val>
          <c:extLst>
            <c:ext xmlns:c16="http://schemas.microsoft.com/office/drawing/2014/chart" uri="{C3380CC4-5D6E-409C-BE32-E72D297353CC}">
              <c16:uniqueId val="{00000012-15BF-4324-950F-1F18D4C9A400}"/>
            </c:ext>
          </c:extLst>
        </c:ser>
        <c:dLbls>
          <c:showLegendKey val="0"/>
          <c:showVal val="1"/>
          <c:showCatName val="0"/>
          <c:showSerName val="0"/>
          <c:showPercent val="0"/>
          <c:showBubbleSize val="0"/>
        </c:dLbls>
        <c:gapWidth val="219"/>
        <c:overlap val="-27"/>
        <c:axId val="1542697199"/>
        <c:axId val="1542706799"/>
      </c:barChart>
      <c:catAx>
        <c:axId val="1542697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42706799"/>
        <c:crosses val="autoZero"/>
        <c:auto val="1"/>
        <c:lblAlgn val="ctr"/>
        <c:lblOffset val="100"/>
        <c:noMultiLvlLbl val="0"/>
      </c:catAx>
      <c:valAx>
        <c:axId val="1542706799"/>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42697199"/>
        <c:crosses val="autoZero"/>
        <c:crossBetween val="between"/>
      </c:valAx>
      <c:spPr>
        <a:noFill/>
        <a:ln>
          <a:noFill/>
        </a:ln>
        <a:effectLst/>
      </c:spPr>
    </c:plotArea>
    <c:plotVisOnly val="1"/>
    <c:dispBlanksAs val="gap"/>
    <c:showDLblsOverMax val="0"/>
    <c:extLst>
      <c:ext uri="{0b15fc19-7d7d-44ad-8c2d-2c3a37ce22c3}">
        <chartProps xmlns="https://web.wps.cn/et/2018/main" chartId="{f0c055ba-c08c-43b2-8a53-1fc332348709}"/>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ID"/>
              <a:t>IKM</a:t>
            </a:r>
            <a:r>
              <a:rPr lang="en-ID" baseline="0"/>
              <a:t> Rapat per Unsur pada Bidang Yankes</a:t>
            </a:r>
            <a:br>
              <a:rPr lang="en-ID" baseline="0"/>
            </a:br>
            <a:r>
              <a:rPr lang="en-ID" baseline="0"/>
              <a:t>Dinas Kesehatan Sleman</a:t>
            </a:r>
            <a:br>
              <a:rPr lang="en-ID" baseline="0"/>
            </a:br>
            <a:r>
              <a:rPr lang="en-ID" baseline="0"/>
              <a:t>Tahun 2026 Semester I</a:t>
            </a:r>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0E11-444B-B10F-AC070488996F}"/>
              </c:ext>
            </c:extLst>
          </c:dPt>
          <c:dPt>
            <c:idx val="1"/>
            <c:invertIfNegative val="0"/>
            <c:bubble3D val="0"/>
            <c:spPr>
              <a:solidFill>
                <a:srgbClr val="00B050"/>
              </a:solidFill>
              <a:ln>
                <a:noFill/>
              </a:ln>
              <a:effectLst/>
            </c:spPr>
            <c:extLst>
              <c:ext xmlns:c16="http://schemas.microsoft.com/office/drawing/2014/chart" uri="{C3380CC4-5D6E-409C-BE32-E72D297353CC}">
                <c16:uniqueId val="{00000003-0E11-444B-B10F-AC070488996F}"/>
              </c:ext>
            </c:extLst>
          </c:dPt>
          <c:dPt>
            <c:idx val="2"/>
            <c:invertIfNegative val="0"/>
            <c:bubble3D val="0"/>
            <c:spPr>
              <a:solidFill>
                <a:srgbClr val="00B050"/>
              </a:solidFill>
              <a:ln>
                <a:noFill/>
              </a:ln>
              <a:effectLst/>
            </c:spPr>
            <c:extLst>
              <c:ext xmlns:c16="http://schemas.microsoft.com/office/drawing/2014/chart" uri="{C3380CC4-5D6E-409C-BE32-E72D297353CC}">
                <c16:uniqueId val="{00000005-0E11-444B-B10F-AC070488996F}"/>
              </c:ext>
            </c:extLst>
          </c:dPt>
          <c:dPt>
            <c:idx val="3"/>
            <c:invertIfNegative val="0"/>
            <c:bubble3D val="0"/>
            <c:spPr>
              <a:solidFill>
                <a:srgbClr val="00B050"/>
              </a:solidFill>
              <a:ln>
                <a:noFill/>
              </a:ln>
              <a:effectLst/>
            </c:spPr>
            <c:extLst>
              <c:ext xmlns:c16="http://schemas.microsoft.com/office/drawing/2014/chart" uri="{C3380CC4-5D6E-409C-BE32-E72D297353CC}">
                <c16:uniqueId val="{00000007-0E11-444B-B10F-AC070488996F}"/>
              </c:ext>
            </c:extLst>
          </c:dPt>
          <c:dPt>
            <c:idx val="4"/>
            <c:invertIfNegative val="0"/>
            <c:bubble3D val="0"/>
            <c:spPr>
              <a:solidFill>
                <a:srgbClr val="00B050"/>
              </a:solidFill>
              <a:ln>
                <a:noFill/>
              </a:ln>
              <a:effectLst/>
            </c:spPr>
            <c:extLst>
              <c:ext xmlns:c16="http://schemas.microsoft.com/office/drawing/2014/chart" uri="{C3380CC4-5D6E-409C-BE32-E72D297353CC}">
                <c16:uniqueId val="{00000009-0E11-444B-B10F-AC070488996F}"/>
              </c:ext>
            </c:extLst>
          </c:dPt>
          <c:dPt>
            <c:idx val="5"/>
            <c:invertIfNegative val="0"/>
            <c:bubble3D val="0"/>
            <c:spPr>
              <a:solidFill>
                <a:srgbClr val="00B050"/>
              </a:solidFill>
              <a:ln>
                <a:noFill/>
              </a:ln>
              <a:effectLst/>
            </c:spPr>
            <c:extLst>
              <c:ext xmlns:c16="http://schemas.microsoft.com/office/drawing/2014/chart" uri="{C3380CC4-5D6E-409C-BE32-E72D297353CC}">
                <c16:uniqueId val="{0000000B-0E11-444B-B10F-AC070488996F}"/>
              </c:ext>
            </c:extLst>
          </c:dPt>
          <c:dPt>
            <c:idx val="6"/>
            <c:invertIfNegative val="0"/>
            <c:bubble3D val="0"/>
            <c:spPr>
              <a:solidFill>
                <a:srgbClr val="00B050"/>
              </a:solidFill>
              <a:ln>
                <a:noFill/>
              </a:ln>
              <a:effectLst/>
            </c:spPr>
            <c:extLst>
              <c:ext xmlns:c16="http://schemas.microsoft.com/office/drawing/2014/chart" uri="{C3380CC4-5D6E-409C-BE32-E72D297353CC}">
                <c16:uniqueId val="{0000000D-0E11-444B-B10F-AC070488996F}"/>
              </c:ext>
            </c:extLst>
          </c:dPt>
          <c:dPt>
            <c:idx val="7"/>
            <c:invertIfNegative val="0"/>
            <c:bubble3D val="0"/>
            <c:spPr>
              <a:solidFill>
                <a:srgbClr val="00B050"/>
              </a:solidFill>
              <a:ln>
                <a:noFill/>
              </a:ln>
              <a:effectLst/>
            </c:spPr>
            <c:extLst>
              <c:ext xmlns:c16="http://schemas.microsoft.com/office/drawing/2014/chart" uri="{C3380CC4-5D6E-409C-BE32-E72D297353CC}">
                <c16:uniqueId val="{0000000F-0E11-444B-B10F-AC070488996F}"/>
              </c:ext>
            </c:extLst>
          </c:dPt>
          <c:dPt>
            <c:idx val="8"/>
            <c:invertIfNegative val="0"/>
            <c:bubble3D val="0"/>
            <c:spPr>
              <a:solidFill>
                <a:srgbClr val="00B050"/>
              </a:solidFill>
              <a:ln>
                <a:noFill/>
              </a:ln>
              <a:effectLst/>
            </c:spPr>
            <c:extLst>
              <c:ext xmlns:c16="http://schemas.microsoft.com/office/drawing/2014/chart" uri="{C3380CC4-5D6E-409C-BE32-E72D297353CC}">
                <c16:uniqueId val="{00000011-0E11-444B-B10F-AC070488996F}"/>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UNSUR'!$U$86:$AC$86</c:f>
              <c:numCache>
                <c:formatCode>0.00</c:formatCode>
                <c:ptCount val="9"/>
                <c:pt idx="0">
                  <c:v>3.5021553360936299</c:v>
                </c:pt>
                <c:pt idx="1">
                  <c:v>3.5017009608661152</c:v>
                </c:pt>
                <c:pt idx="2">
                  <c:v>3.5362059799446368</c:v>
                </c:pt>
                <c:pt idx="3">
                  <c:v>3.5640027445835067</c:v>
                </c:pt>
                <c:pt idx="4">
                  <c:v>3.4604340003614049</c:v>
                </c:pt>
                <c:pt idx="5">
                  <c:v>3.5736493794570019</c:v>
                </c:pt>
                <c:pt idx="6">
                  <c:v>3.5584598905833027</c:v>
                </c:pt>
                <c:pt idx="7">
                  <c:v>3.5020034412048933</c:v>
                </c:pt>
                <c:pt idx="8">
                  <c:v>3.4330156635056817</c:v>
                </c:pt>
              </c:numCache>
            </c:numRef>
          </c:val>
          <c:extLst>
            <c:ext xmlns:c16="http://schemas.microsoft.com/office/drawing/2014/chart" uri="{C3380CC4-5D6E-409C-BE32-E72D297353CC}">
              <c16:uniqueId val="{00000012-0E11-444B-B10F-AC070488996F}"/>
            </c:ext>
          </c:extLst>
        </c:ser>
        <c:dLbls>
          <c:showLegendKey val="0"/>
          <c:showVal val="1"/>
          <c:showCatName val="0"/>
          <c:showSerName val="0"/>
          <c:showPercent val="0"/>
          <c:showBubbleSize val="0"/>
        </c:dLbls>
        <c:gapWidth val="219"/>
        <c:overlap val="-27"/>
        <c:axId val="1505349967"/>
        <c:axId val="1505349007"/>
      </c:barChart>
      <c:catAx>
        <c:axId val="1505349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05349007"/>
        <c:crosses val="autoZero"/>
        <c:auto val="1"/>
        <c:lblAlgn val="ctr"/>
        <c:lblOffset val="100"/>
        <c:noMultiLvlLbl val="0"/>
      </c:catAx>
      <c:valAx>
        <c:axId val="1505349007"/>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05349967"/>
        <c:crosses val="autoZero"/>
        <c:crossBetween val="between"/>
      </c:valAx>
      <c:spPr>
        <a:noFill/>
        <a:ln>
          <a:noFill/>
        </a:ln>
        <a:effectLst/>
      </c:spPr>
    </c:plotArea>
    <c:plotVisOnly val="1"/>
    <c:dispBlanksAs val="gap"/>
    <c:showDLblsOverMax val="0"/>
    <c:extLst>
      <c:ext uri="{0b15fc19-7d7d-44ad-8c2d-2c3a37ce22c3}">
        <chartProps xmlns="https://web.wps.cn/et/2018/main" chartId="{2bcd5036-f0b1-4e3f-9109-cf9d21e7b4e5}"/>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ID"/>
              <a:t>IKM Rapat per Unsur pada Bidang P2PL</a:t>
            </a:r>
            <a:br>
              <a:rPr lang="en-ID"/>
            </a:br>
            <a:r>
              <a:rPr lang="en-ID"/>
              <a:t>Dinas Kesehatan Sleman</a:t>
            </a:r>
            <a:br>
              <a:rPr lang="en-ID"/>
            </a:br>
            <a:r>
              <a:rPr lang="en-ID"/>
              <a:t>Tahun 2026</a:t>
            </a:r>
            <a:r>
              <a:rPr lang="en-ID" baseline="0"/>
              <a:t> Semester I</a:t>
            </a:r>
            <a:endParaRPr lang="en-ID"/>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6FD8-4D07-8D22-CC14A5325E9E}"/>
              </c:ext>
            </c:extLst>
          </c:dPt>
          <c:dPt>
            <c:idx val="1"/>
            <c:invertIfNegative val="0"/>
            <c:bubble3D val="0"/>
            <c:spPr>
              <a:solidFill>
                <a:srgbClr val="00B050"/>
              </a:solidFill>
              <a:ln>
                <a:noFill/>
              </a:ln>
              <a:effectLst/>
            </c:spPr>
            <c:extLst>
              <c:ext xmlns:c16="http://schemas.microsoft.com/office/drawing/2014/chart" uri="{C3380CC4-5D6E-409C-BE32-E72D297353CC}">
                <c16:uniqueId val="{00000003-6FD8-4D07-8D22-CC14A5325E9E}"/>
              </c:ext>
            </c:extLst>
          </c:dPt>
          <c:dPt>
            <c:idx val="2"/>
            <c:invertIfNegative val="0"/>
            <c:bubble3D val="0"/>
            <c:spPr>
              <a:solidFill>
                <a:srgbClr val="00B050"/>
              </a:solidFill>
              <a:ln>
                <a:noFill/>
              </a:ln>
              <a:effectLst/>
            </c:spPr>
            <c:extLst>
              <c:ext xmlns:c16="http://schemas.microsoft.com/office/drawing/2014/chart" uri="{C3380CC4-5D6E-409C-BE32-E72D297353CC}">
                <c16:uniqueId val="{00000005-6FD8-4D07-8D22-CC14A5325E9E}"/>
              </c:ext>
            </c:extLst>
          </c:dPt>
          <c:dPt>
            <c:idx val="3"/>
            <c:invertIfNegative val="0"/>
            <c:bubble3D val="0"/>
            <c:spPr>
              <a:solidFill>
                <a:srgbClr val="00B050"/>
              </a:solidFill>
              <a:ln>
                <a:noFill/>
              </a:ln>
              <a:effectLst/>
            </c:spPr>
            <c:extLst>
              <c:ext xmlns:c16="http://schemas.microsoft.com/office/drawing/2014/chart" uri="{C3380CC4-5D6E-409C-BE32-E72D297353CC}">
                <c16:uniqueId val="{00000007-6FD8-4D07-8D22-CC14A5325E9E}"/>
              </c:ext>
            </c:extLst>
          </c:dPt>
          <c:dPt>
            <c:idx val="4"/>
            <c:invertIfNegative val="0"/>
            <c:bubble3D val="0"/>
            <c:spPr>
              <a:solidFill>
                <a:srgbClr val="00B050"/>
              </a:solidFill>
              <a:ln>
                <a:noFill/>
              </a:ln>
              <a:effectLst/>
            </c:spPr>
            <c:extLst>
              <c:ext xmlns:c16="http://schemas.microsoft.com/office/drawing/2014/chart" uri="{C3380CC4-5D6E-409C-BE32-E72D297353CC}">
                <c16:uniqueId val="{00000009-6FD8-4D07-8D22-CC14A5325E9E}"/>
              </c:ext>
            </c:extLst>
          </c:dPt>
          <c:dPt>
            <c:idx val="5"/>
            <c:invertIfNegative val="0"/>
            <c:bubble3D val="0"/>
            <c:spPr>
              <a:solidFill>
                <a:srgbClr val="00B050"/>
              </a:solidFill>
              <a:ln>
                <a:noFill/>
              </a:ln>
              <a:effectLst/>
            </c:spPr>
            <c:extLst>
              <c:ext xmlns:c16="http://schemas.microsoft.com/office/drawing/2014/chart" uri="{C3380CC4-5D6E-409C-BE32-E72D297353CC}">
                <c16:uniqueId val="{0000000B-6FD8-4D07-8D22-CC14A5325E9E}"/>
              </c:ext>
            </c:extLst>
          </c:dPt>
          <c:dPt>
            <c:idx val="6"/>
            <c:invertIfNegative val="0"/>
            <c:bubble3D val="0"/>
            <c:spPr>
              <a:solidFill>
                <a:srgbClr val="00B050"/>
              </a:solidFill>
              <a:ln>
                <a:noFill/>
              </a:ln>
              <a:effectLst/>
            </c:spPr>
            <c:extLst>
              <c:ext xmlns:c16="http://schemas.microsoft.com/office/drawing/2014/chart" uri="{C3380CC4-5D6E-409C-BE32-E72D297353CC}">
                <c16:uniqueId val="{0000000D-6FD8-4D07-8D22-CC14A5325E9E}"/>
              </c:ext>
            </c:extLst>
          </c:dPt>
          <c:dPt>
            <c:idx val="7"/>
            <c:invertIfNegative val="0"/>
            <c:bubble3D val="0"/>
            <c:spPr>
              <a:solidFill>
                <a:srgbClr val="00B050"/>
              </a:solidFill>
              <a:ln>
                <a:noFill/>
              </a:ln>
              <a:effectLst/>
            </c:spPr>
            <c:extLst>
              <c:ext xmlns:c16="http://schemas.microsoft.com/office/drawing/2014/chart" uri="{C3380CC4-5D6E-409C-BE32-E72D297353CC}">
                <c16:uniqueId val="{0000000F-6FD8-4D07-8D22-CC14A5325E9E}"/>
              </c:ext>
            </c:extLst>
          </c:dPt>
          <c:dPt>
            <c:idx val="8"/>
            <c:invertIfNegative val="0"/>
            <c:bubble3D val="0"/>
            <c:spPr>
              <a:solidFill>
                <a:srgbClr val="00B050"/>
              </a:solidFill>
              <a:ln>
                <a:noFill/>
              </a:ln>
              <a:effectLst/>
            </c:spPr>
            <c:extLst>
              <c:ext xmlns:c16="http://schemas.microsoft.com/office/drawing/2014/chart" uri="{C3380CC4-5D6E-409C-BE32-E72D297353CC}">
                <c16:uniqueId val="{00000011-6FD8-4D07-8D22-CC14A5325E9E}"/>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UNSUR'!$U$130:$AC$130</c:f>
              <c:numCache>
                <c:formatCode>0.00</c:formatCode>
                <c:ptCount val="9"/>
                <c:pt idx="0">
                  <c:v>3.4172222222222217</c:v>
                </c:pt>
                <c:pt idx="1">
                  <c:v>3.4211111111111112</c:v>
                </c:pt>
                <c:pt idx="2">
                  <c:v>3.4677777777777776</c:v>
                </c:pt>
                <c:pt idx="3">
                  <c:v>3.4688888888888889</c:v>
                </c:pt>
                <c:pt idx="4">
                  <c:v>3.2827777777777776</c:v>
                </c:pt>
                <c:pt idx="5">
                  <c:v>3.4533333333333331</c:v>
                </c:pt>
                <c:pt idx="6">
                  <c:v>3.4783333333333331</c:v>
                </c:pt>
                <c:pt idx="7">
                  <c:v>3.4527777777777775</c:v>
                </c:pt>
                <c:pt idx="8">
                  <c:v>3.3327777777777778</c:v>
                </c:pt>
              </c:numCache>
            </c:numRef>
          </c:val>
          <c:extLst>
            <c:ext xmlns:c16="http://schemas.microsoft.com/office/drawing/2014/chart" uri="{C3380CC4-5D6E-409C-BE32-E72D297353CC}">
              <c16:uniqueId val="{00000012-6FD8-4D07-8D22-CC14A5325E9E}"/>
            </c:ext>
          </c:extLst>
        </c:ser>
        <c:dLbls>
          <c:showLegendKey val="0"/>
          <c:showVal val="0"/>
          <c:showCatName val="0"/>
          <c:showSerName val="0"/>
          <c:showPercent val="0"/>
          <c:showBubbleSize val="0"/>
        </c:dLbls>
        <c:gapWidth val="219"/>
        <c:overlap val="-27"/>
        <c:axId val="1103373119"/>
        <c:axId val="1102616719"/>
      </c:barChart>
      <c:catAx>
        <c:axId val="1103373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102616719"/>
        <c:crosses val="autoZero"/>
        <c:auto val="1"/>
        <c:lblAlgn val="ctr"/>
        <c:lblOffset val="100"/>
        <c:noMultiLvlLbl val="0"/>
      </c:catAx>
      <c:valAx>
        <c:axId val="1102616719"/>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103373119"/>
        <c:crosses val="autoZero"/>
        <c:crossBetween val="between"/>
      </c:valAx>
      <c:spPr>
        <a:noFill/>
        <a:ln>
          <a:noFill/>
        </a:ln>
        <a:effectLst/>
      </c:spPr>
    </c:plotArea>
    <c:plotVisOnly val="1"/>
    <c:dispBlanksAs val="gap"/>
    <c:showDLblsOverMax val="0"/>
    <c:extLst>
      <c:ext uri="{0b15fc19-7d7d-44ad-8c2d-2c3a37ce22c3}">
        <chartProps xmlns="https://web.wps.cn/et/2018/main" chartId="{a5407cfe-0ea5-4a80-8b46-86a3eb53d3ec}"/>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IKM Standar per Unsur pada Bidang SDK</a:t>
            </a:r>
            <a:br>
              <a:rPr lang="en-US"/>
            </a:br>
            <a:r>
              <a:rPr lang="en-US"/>
              <a:t>Dinas</a:t>
            </a:r>
            <a:r>
              <a:rPr lang="en-US" baseline="0"/>
              <a:t> Kesehatan SLeman Tahun 2026 Semester I</a:t>
            </a:r>
            <a:endParaRPr lang="en-US"/>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70C0"/>
              </a:solidFill>
              <a:ln>
                <a:noFill/>
              </a:ln>
              <a:effectLst/>
            </c:spPr>
            <c:extLst>
              <c:ext xmlns:c16="http://schemas.microsoft.com/office/drawing/2014/chart" uri="{C3380CC4-5D6E-409C-BE32-E72D297353CC}">
                <c16:uniqueId val="{00000001-62F7-4ACF-AC25-5D4D73E7B5A5}"/>
              </c:ext>
            </c:extLst>
          </c:dPt>
          <c:dPt>
            <c:idx val="1"/>
            <c:invertIfNegative val="0"/>
            <c:bubble3D val="0"/>
            <c:spPr>
              <a:solidFill>
                <a:srgbClr val="0070C0"/>
              </a:solidFill>
              <a:ln>
                <a:noFill/>
              </a:ln>
              <a:effectLst/>
            </c:spPr>
            <c:extLst>
              <c:ext xmlns:c16="http://schemas.microsoft.com/office/drawing/2014/chart" uri="{C3380CC4-5D6E-409C-BE32-E72D297353CC}">
                <c16:uniqueId val="{00000003-62F7-4ACF-AC25-5D4D73E7B5A5}"/>
              </c:ext>
            </c:extLst>
          </c:dPt>
          <c:dPt>
            <c:idx val="2"/>
            <c:invertIfNegative val="0"/>
            <c:bubble3D val="0"/>
            <c:spPr>
              <a:solidFill>
                <a:srgbClr val="00B050"/>
              </a:solidFill>
              <a:ln>
                <a:noFill/>
              </a:ln>
              <a:effectLst/>
            </c:spPr>
            <c:extLst>
              <c:ext xmlns:c16="http://schemas.microsoft.com/office/drawing/2014/chart" uri="{C3380CC4-5D6E-409C-BE32-E72D297353CC}">
                <c16:uniqueId val="{00000005-62F7-4ACF-AC25-5D4D73E7B5A5}"/>
              </c:ext>
            </c:extLst>
          </c:dPt>
          <c:dPt>
            <c:idx val="3"/>
            <c:invertIfNegative val="0"/>
            <c:bubble3D val="0"/>
            <c:spPr>
              <a:solidFill>
                <a:srgbClr val="0070C0"/>
              </a:solidFill>
              <a:ln>
                <a:noFill/>
              </a:ln>
              <a:effectLst/>
            </c:spPr>
            <c:extLst>
              <c:ext xmlns:c16="http://schemas.microsoft.com/office/drawing/2014/chart" uri="{C3380CC4-5D6E-409C-BE32-E72D297353CC}">
                <c16:uniqueId val="{00000007-62F7-4ACF-AC25-5D4D73E7B5A5}"/>
              </c:ext>
            </c:extLst>
          </c:dPt>
          <c:dPt>
            <c:idx val="4"/>
            <c:invertIfNegative val="0"/>
            <c:bubble3D val="0"/>
            <c:spPr>
              <a:solidFill>
                <a:srgbClr val="00B050"/>
              </a:solidFill>
              <a:ln>
                <a:noFill/>
              </a:ln>
              <a:effectLst/>
            </c:spPr>
            <c:extLst>
              <c:ext xmlns:c16="http://schemas.microsoft.com/office/drawing/2014/chart" uri="{C3380CC4-5D6E-409C-BE32-E72D297353CC}">
                <c16:uniqueId val="{00000009-62F7-4ACF-AC25-5D4D73E7B5A5}"/>
              </c:ext>
            </c:extLst>
          </c:dPt>
          <c:dPt>
            <c:idx val="5"/>
            <c:invertIfNegative val="0"/>
            <c:bubble3D val="0"/>
            <c:spPr>
              <a:solidFill>
                <a:srgbClr val="0070C0"/>
              </a:solidFill>
              <a:ln>
                <a:noFill/>
              </a:ln>
              <a:effectLst/>
            </c:spPr>
            <c:extLst>
              <c:ext xmlns:c16="http://schemas.microsoft.com/office/drawing/2014/chart" uri="{C3380CC4-5D6E-409C-BE32-E72D297353CC}">
                <c16:uniqueId val="{0000000B-62F7-4ACF-AC25-5D4D73E7B5A5}"/>
              </c:ext>
            </c:extLst>
          </c:dPt>
          <c:dPt>
            <c:idx val="6"/>
            <c:invertIfNegative val="0"/>
            <c:bubble3D val="0"/>
            <c:spPr>
              <a:solidFill>
                <a:srgbClr val="0070C0"/>
              </a:solidFill>
              <a:ln>
                <a:noFill/>
              </a:ln>
              <a:effectLst/>
            </c:spPr>
            <c:extLst>
              <c:ext xmlns:c16="http://schemas.microsoft.com/office/drawing/2014/chart" uri="{C3380CC4-5D6E-409C-BE32-E72D297353CC}">
                <c16:uniqueId val="{0000000D-62F7-4ACF-AC25-5D4D73E7B5A5}"/>
              </c:ext>
            </c:extLst>
          </c:dPt>
          <c:dPt>
            <c:idx val="7"/>
            <c:invertIfNegative val="0"/>
            <c:bubble3D val="0"/>
            <c:spPr>
              <a:solidFill>
                <a:srgbClr val="0070C0"/>
              </a:solidFill>
              <a:ln>
                <a:noFill/>
              </a:ln>
              <a:effectLst/>
            </c:spPr>
            <c:extLst>
              <c:ext xmlns:c16="http://schemas.microsoft.com/office/drawing/2014/chart" uri="{C3380CC4-5D6E-409C-BE32-E72D297353CC}">
                <c16:uniqueId val="{0000000F-62F7-4ACF-AC25-5D4D73E7B5A5}"/>
              </c:ext>
            </c:extLst>
          </c:dPt>
          <c:dPt>
            <c:idx val="8"/>
            <c:invertIfNegative val="0"/>
            <c:bubble3D val="0"/>
            <c:spPr>
              <a:solidFill>
                <a:srgbClr val="0070C0"/>
              </a:solidFill>
              <a:ln>
                <a:noFill/>
              </a:ln>
              <a:effectLst/>
            </c:spPr>
            <c:extLst>
              <c:ext xmlns:c16="http://schemas.microsoft.com/office/drawing/2014/chart" uri="{C3380CC4-5D6E-409C-BE32-E72D297353CC}">
                <c16:uniqueId val="{00000011-62F7-4ACF-AC25-5D4D73E7B5A5}"/>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UNSUR'!$U$41:$AC$41</c:f>
              <c:numCache>
                <c:formatCode>0.00</c:formatCode>
                <c:ptCount val="9"/>
                <c:pt idx="0">
                  <c:v>3.6079393525630086</c:v>
                </c:pt>
                <c:pt idx="1">
                  <c:v>3.5912082076956633</c:v>
                </c:pt>
                <c:pt idx="2">
                  <c:v>3.5707980125542846</c:v>
                </c:pt>
                <c:pt idx="3">
                  <c:v>3.8440243879311979</c:v>
                </c:pt>
                <c:pt idx="4">
                  <c:v>3.5041910830441299</c:v>
                </c:pt>
                <c:pt idx="5">
                  <c:v>3.65726517608238</c:v>
                </c:pt>
                <c:pt idx="6">
                  <c:v>3.6543020234776509</c:v>
                </c:pt>
                <c:pt idx="7">
                  <c:v>3.8788615804744837</c:v>
                </c:pt>
                <c:pt idx="8">
                  <c:v>3.7031347784035957</c:v>
                </c:pt>
              </c:numCache>
            </c:numRef>
          </c:val>
          <c:extLst>
            <c:ext xmlns:c16="http://schemas.microsoft.com/office/drawing/2014/chart" uri="{C3380CC4-5D6E-409C-BE32-E72D297353CC}">
              <c16:uniqueId val="{00000012-62F7-4ACF-AC25-5D4D73E7B5A5}"/>
            </c:ext>
          </c:extLst>
        </c:ser>
        <c:dLbls>
          <c:showLegendKey val="0"/>
          <c:showVal val="1"/>
          <c:showCatName val="0"/>
          <c:showSerName val="0"/>
          <c:showPercent val="0"/>
          <c:showBubbleSize val="0"/>
        </c:dLbls>
        <c:gapWidth val="219"/>
        <c:overlap val="-27"/>
        <c:axId val="1430372111"/>
        <c:axId val="1430360111"/>
      </c:barChart>
      <c:catAx>
        <c:axId val="14303721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30360111"/>
        <c:crosses val="autoZero"/>
        <c:auto val="1"/>
        <c:lblAlgn val="ctr"/>
        <c:lblOffset val="100"/>
        <c:noMultiLvlLbl val="0"/>
      </c:catAx>
      <c:valAx>
        <c:axId val="1430360111"/>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30372111"/>
        <c:crosses val="autoZero"/>
        <c:crossBetween val="between"/>
      </c:valAx>
      <c:spPr>
        <a:noFill/>
        <a:ln>
          <a:noFill/>
        </a:ln>
        <a:effectLst/>
      </c:spPr>
    </c:plotArea>
    <c:plotVisOnly val="1"/>
    <c:dispBlanksAs val="gap"/>
    <c:showDLblsOverMax val="0"/>
    <c:extLst>
      <c:ext uri="{0b15fc19-7d7d-44ad-8c2d-2c3a37ce22c3}">
        <chartProps xmlns="https://web.wps.cn/et/2018/main" chartId="{13f7afae-1ed5-4826-b07f-f44dd2f7bfec}"/>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IKM RApat per Unsur pada</a:t>
            </a:r>
            <a:r>
              <a:rPr lang="en-US" baseline="0"/>
              <a:t> Sekretariat</a:t>
            </a:r>
            <a:br>
              <a:rPr lang="en-US" baseline="0"/>
            </a:br>
            <a:r>
              <a:rPr lang="en-US" baseline="0"/>
              <a:t>Dinas Kesehatan Sleman</a:t>
            </a:r>
            <a:br>
              <a:rPr lang="en-US" baseline="0"/>
            </a:br>
            <a:r>
              <a:rPr lang="en-US" baseline="0"/>
              <a:t>Tahun 2026 Semester I</a:t>
            </a:r>
            <a:endParaRPr lang="en-US"/>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0119-40D5-994B-ADE91824218D}"/>
              </c:ext>
            </c:extLst>
          </c:dPt>
          <c:dPt>
            <c:idx val="1"/>
            <c:invertIfNegative val="0"/>
            <c:bubble3D val="0"/>
            <c:spPr>
              <a:solidFill>
                <a:srgbClr val="00B050"/>
              </a:solidFill>
              <a:ln>
                <a:noFill/>
              </a:ln>
              <a:effectLst/>
            </c:spPr>
            <c:extLst>
              <c:ext xmlns:c16="http://schemas.microsoft.com/office/drawing/2014/chart" uri="{C3380CC4-5D6E-409C-BE32-E72D297353CC}">
                <c16:uniqueId val="{00000003-0119-40D5-994B-ADE91824218D}"/>
              </c:ext>
            </c:extLst>
          </c:dPt>
          <c:dPt>
            <c:idx val="2"/>
            <c:invertIfNegative val="0"/>
            <c:bubble3D val="0"/>
            <c:spPr>
              <a:solidFill>
                <a:srgbClr val="00B050"/>
              </a:solidFill>
              <a:ln>
                <a:noFill/>
              </a:ln>
              <a:effectLst/>
            </c:spPr>
            <c:extLst>
              <c:ext xmlns:c16="http://schemas.microsoft.com/office/drawing/2014/chart" uri="{C3380CC4-5D6E-409C-BE32-E72D297353CC}">
                <c16:uniqueId val="{00000005-0119-40D5-994B-ADE91824218D}"/>
              </c:ext>
            </c:extLst>
          </c:dPt>
          <c:dPt>
            <c:idx val="4"/>
            <c:invertIfNegative val="0"/>
            <c:bubble3D val="0"/>
            <c:spPr>
              <a:solidFill>
                <a:srgbClr val="00B050"/>
              </a:solidFill>
              <a:ln>
                <a:noFill/>
              </a:ln>
              <a:effectLst/>
            </c:spPr>
            <c:extLst>
              <c:ext xmlns:c16="http://schemas.microsoft.com/office/drawing/2014/chart" uri="{C3380CC4-5D6E-409C-BE32-E72D297353CC}">
                <c16:uniqueId val="{00000007-0119-40D5-994B-ADE91824218D}"/>
              </c:ext>
            </c:extLst>
          </c:dPt>
          <c:dPt>
            <c:idx val="5"/>
            <c:invertIfNegative val="0"/>
            <c:bubble3D val="0"/>
            <c:spPr>
              <a:solidFill>
                <a:srgbClr val="0070C0"/>
              </a:solidFill>
              <a:ln>
                <a:noFill/>
              </a:ln>
              <a:effectLst/>
            </c:spPr>
            <c:extLst>
              <c:ext xmlns:c16="http://schemas.microsoft.com/office/drawing/2014/chart" uri="{C3380CC4-5D6E-409C-BE32-E72D297353CC}">
                <c16:uniqueId val="{00000009-0119-40D5-994B-ADE91824218D}"/>
              </c:ext>
            </c:extLst>
          </c:dPt>
          <c:dPt>
            <c:idx val="6"/>
            <c:invertIfNegative val="0"/>
            <c:bubble3D val="0"/>
            <c:spPr>
              <a:solidFill>
                <a:srgbClr val="0070C0"/>
              </a:solidFill>
              <a:ln>
                <a:noFill/>
              </a:ln>
              <a:effectLst/>
            </c:spPr>
            <c:extLst>
              <c:ext xmlns:c16="http://schemas.microsoft.com/office/drawing/2014/chart" uri="{C3380CC4-5D6E-409C-BE32-E72D297353CC}">
                <c16:uniqueId val="{0000000B-0119-40D5-994B-ADE91824218D}"/>
              </c:ext>
            </c:extLst>
          </c:dPt>
          <c:dPt>
            <c:idx val="7"/>
            <c:invertIfNegative val="0"/>
            <c:bubble3D val="0"/>
            <c:spPr>
              <a:solidFill>
                <a:srgbClr val="00B050"/>
              </a:solidFill>
              <a:ln>
                <a:noFill/>
              </a:ln>
              <a:effectLst/>
            </c:spPr>
            <c:extLst>
              <c:ext xmlns:c16="http://schemas.microsoft.com/office/drawing/2014/chart" uri="{C3380CC4-5D6E-409C-BE32-E72D297353CC}">
                <c16:uniqueId val="{0000000D-0119-40D5-994B-ADE91824218D}"/>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UNSUR'!$U$64:$AC$64</c:f>
              <c:numCache>
                <c:formatCode>0.00</c:formatCode>
                <c:ptCount val="9"/>
                <c:pt idx="0">
                  <c:v>3.4877192982456138</c:v>
                </c:pt>
                <c:pt idx="1">
                  <c:v>3.5145154553049291</c:v>
                </c:pt>
                <c:pt idx="2">
                  <c:v>3.5314118629908102</c:v>
                </c:pt>
                <c:pt idx="3">
                  <c:v>3.5544277360066836</c:v>
                </c:pt>
                <c:pt idx="4">
                  <c:v>3.4050543024227236</c:v>
                </c:pt>
                <c:pt idx="5">
                  <c:v>3.5744778613199664</c:v>
                </c:pt>
                <c:pt idx="6">
                  <c:v>3.5784043441938178</c:v>
                </c:pt>
                <c:pt idx="7">
                  <c:v>3.483082706766917</c:v>
                </c:pt>
                <c:pt idx="8">
                  <c:v>3.4502923976608186</c:v>
                </c:pt>
              </c:numCache>
            </c:numRef>
          </c:val>
          <c:extLst>
            <c:ext xmlns:c16="http://schemas.microsoft.com/office/drawing/2014/chart" uri="{C3380CC4-5D6E-409C-BE32-E72D297353CC}">
              <c16:uniqueId val="{0000000E-0119-40D5-994B-ADE91824218D}"/>
            </c:ext>
          </c:extLst>
        </c:ser>
        <c:dLbls>
          <c:showLegendKey val="0"/>
          <c:showVal val="0"/>
          <c:showCatName val="0"/>
          <c:showSerName val="0"/>
          <c:showPercent val="0"/>
          <c:showBubbleSize val="0"/>
        </c:dLbls>
        <c:gapWidth val="219"/>
        <c:overlap val="-27"/>
        <c:axId val="1178819023"/>
        <c:axId val="937095215"/>
      </c:barChart>
      <c:catAx>
        <c:axId val="1178819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937095215"/>
        <c:crosses val="autoZero"/>
        <c:auto val="1"/>
        <c:lblAlgn val="ctr"/>
        <c:lblOffset val="100"/>
        <c:noMultiLvlLbl val="0"/>
      </c:catAx>
      <c:valAx>
        <c:axId val="937095215"/>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178819023"/>
        <c:crosses val="autoZero"/>
        <c:crossBetween val="between"/>
      </c:valAx>
      <c:spPr>
        <a:noFill/>
        <a:ln>
          <a:noFill/>
        </a:ln>
        <a:effectLst/>
      </c:spPr>
    </c:plotArea>
    <c:plotVisOnly val="1"/>
    <c:dispBlanksAs val="gap"/>
    <c:showDLblsOverMax val="0"/>
    <c:extLst>
      <c:ext uri="{0b15fc19-7d7d-44ad-8c2d-2c3a37ce22c3}">
        <chartProps xmlns="https://web.wps.cn/et/2018/main" chartId="{1943f2fa-4c7a-4c05-823e-f219e8171e59}"/>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IKM</a:t>
            </a:r>
            <a:r>
              <a:rPr lang="en-US" baseline="0"/>
              <a:t> Rapat per Unsur pada Bidang Kesmas</a:t>
            </a:r>
            <a:br>
              <a:rPr lang="en-US" baseline="0"/>
            </a:br>
            <a:r>
              <a:rPr lang="en-US" baseline="0"/>
              <a:t>Dinas Kesehatan Sleman</a:t>
            </a:r>
            <a:br>
              <a:rPr lang="en-US" baseline="0"/>
            </a:br>
            <a:r>
              <a:rPr lang="en-US" baseline="0"/>
              <a:t>Tahun 2026 Semester I</a:t>
            </a:r>
            <a:endParaRPr lang="en-US"/>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D8DA-4751-90CA-C8D81340AC7C}"/>
              </c:ext>
            </c:extLst>
          </c:dPt>
          <c:dPt>
            <c:idx val="1"/>
            <c:invertIfNegative val="0"/>
            <c:bubble3D val="0"/>
            <c:spPr>
              <a:solidFill>
                <a:srgbClr val="00B050"/>
              </a:solidFill>
              <a:ln>
                <a:noFill/>
              </a:ln>
              <a:effectLst/>
            </c:spPr>
            <c:extLst>
              <c:ext xmlns:c16="http://schemas.microsoft.com/office/drawing/2014/chart" uri="{C3380CC4-5D6E-409C-BE32-E72D297353CC}">
                <c16:uniqueId val="{00000003-D8DA-4751-90CA-C8D81340AC7C}"/>
              </c:ext>
            </c:extLst>
          </c:dPt>
          <c:dPt>
            <c:idx val="2"/>
            <c:invertIfNegative val="0"/>
            <c:bubble3D val="0"/>
            <c:spPr>
              <a:solidFill>
                <a:srgbClr val="00B050"/>
              </a:solidFill>
              <a:ln>
                <a:noFill/>
              </a:ln>
              <a:effectLst/>
            </c:spPr>
            <c:extLst>
              <c:ext xmlns:c16="http://schemas.microsoft.com/office/drawing/2014/chart" uri="{C3380CC4-5D6E-409C-BE32-E72D297353CC}">
                <c16:uniqueId val="{00000005-D8DA-4751-90CA-C8D81340AC7C}"/>
              </c:ext>
            </c:extLst>
          </c:dPt>
          <c:dPt>
            <c:idx val="3"/>
            <c:invertIfNegative val="0"/>
            <c:bubble3D val="0"/>
            <c:spPr>
              <a:solidFill>
                <a:srgbClr val="00B050"/>
              </a:solidFill>
              <a:ln>
                <a:noFill/>
              </a:ln>
              <a:effectLst/>
            </c:spPr>
            <c:extLst>
              <c:ext xmlns:c16="http://schemas.microsoft.com/office/drawing/2014/chart" uri="{C3380CC4-5D6E-409C-BE32-E72D297353CC}">
                <c16:uniqueId val="{00000007-D8DA-4751-90CA-C8D81340AC7C}"/>
              </c:ext>
            </c:extLst>
          </c:dPt>
          <c:dPt>
            <c:idx val="4"/>
            <c:invertIfNegative val="0"/>
            <c:bubble3D val="0"/>
            <c:spPr>
              <a:solidFill>
                <a:srgbClr val="00B050"/>
              </a:solidFill>
              <a:ln>
                <a:noFill/>
              </a:ln>
              <a:effectLst/>
            </c:spPr>
            <c:extLst>
              <c:ext xmlns:c16="http://schemas.microsoft.com/office/drawing/2014/chart" uri="{C3380CC4-5D6E-409C-BE32-E72D297353CC}">
                <c16:uniqueId val="{00000009-D8DA-4751-90CA-C8D81340AC7C}"/>
              </c:ext>
            </c:extLst>
          </c:dPt>
          <c:dPt>
            <c:idx val="5"/>
            <c:invertIfNegative val="0"/>
            <c:bubble3D val="0"/>
            <c:spPr>
              <a:solidFill>
                <a:srgbClr val="00B050"/>
              </a:solidFill>
              <a:ln>
                <a:noFill/>
              </a:ln>
              <a:effectLst/>
            </c:spPr>
            <c:extLst>
              <c:ext xmlns:c16="http://schemas.microsoft.com/office/drawing/2014/chart" uri="{C3380CC4-5D6E-409C-BE32-E72D297353CC}">
                <c16:uniqueId val="{0000000B-D8DA-4751-90CA-C8D81340AC7C}"/>
              </c:ext>
            </c:extLst>
          </c:dPt>
          <c:dPt>
            <c:idx val="6"/>
            <c:invertIfNegative val="0"/>
            <c:bubble3D val="0"/>
            <c:spPr>
              <a:solidFill>
                <a:srgbClr val="00B050"/>
              </a:solidFill>
              <a:ln>
                <a:noFill/>
              </a:ln>
              <a:effectLst/>
            </c:spPr>
            <c:extLst>
              <c:ext xmlns:c16="http://schemas.microsoft.com/office/drawing/2014/chart" uri="{C3380CC4-5D6E-409C-BE32-E72D297353CC}">
                <c16:uniqueId val="{0000000D-D8DA-4751-90CA-C8D81340AC7C}"/>
              </c:ext>
            </c:extLst>
          </c:dPt>
          <c:dPt>
            <c:idx val="7"/>
            <c:invertIfNegative val="0"/>
            <c:bubble3D val="0"/>
            <c:spPr>
              <a:solidFill>
                <a:srgbClr val="00B050"/>
              </a:solidFill>
              <a:ln>
                <a:noFill/>
              </a:ln>
              <a:effectLst/>
            </c:spPr>
            <c:extLst>
              <c:ext xmlns:c16="http://schemas.microsoft.com/office/drawing/2014/chart" uri="{C3380CC4-5D6E-409C-BE32-E72D297353CC}">
                <c16:uniqueId val="{0000000F-D8DA-4751-90CA-C8D81340AC7C}"/>
              </c:ext>
            </c:extLst>
          </c:dPt>
          <c:dPt>
            <c:idx val="8"/>
            <c:invertIfNegative val="0"/>
            <c:bubble3D val="0"/>
            <c:spPr>
              <a:solidFill>
                <a:srgbClr val="00B050"/>
              </a:solidFill>
              <a:ln>
                <a:noFill/>
              </a:ln>
              <a:effectLst/>
            </c:spPr>
            <c:extLst>
              <c:ext xmlns:c16="http://schemas.microsoft.com/office/drawing/2014/chart" uri="{C3380CC4-5D6E-409C-BE32-E72D297353CC}">
                <c16:uniqueId val="{00000011-D8DA-4751-90CA-C8D81340AC7C}"/>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UNSUR'!$U$108:$AC$108</c:f>
              <c:numCache>
                <c:formatCode>0.00</c:formatCode>
                <c:ptCount val="9"/>
                <c:pt idx="0">
                  <c:v>3.3799016530654948</c:v>
                </c:pt>
                <c:pt idx="1">
                  <c:v>3.383390876752459</c:v>
                </c:pt>
                <c:pt idx="2">
                  <c:v>3.4473477715003136</c:v>
                </c:pt>
                <c:pt idx="3">
                  <c:v>3.4370945804561628</c:v>
                </c:pt>
                <c:pt idx="4">
                  <c:v>3.2418706842435654</c:v>
                </c:pt>
                <c:pt idx="5">
                  <c:v>3.4535206110064869</c:v>
                </c:pt>
                <c:pt idx="6">
                  <c:v>3.4368539443398198</c:v>
                </c:pt>
                <c:pt idx="7">
                  <c:v>3.4363308223477715</c:v>
                </c:pt>
                <c:pt idx="8">
                  <c:v>3.4317273488177449</c:v>
                </c:pt>
              </c:numCache>
            </c:numRef>
          </c:val>
          <c:extLst>
            <c:ext xmlns:c16="http://schemas.microsoft.com/office/drawing/2014/chart" uri="{C3380CC4-5D6E-409C-BE32-E72D297353CC}">
              <c16:uniqueId val="{00000012-D8DA-4751-90CA-C8D81340AC7C}"/>
            </c:ext>
          </c:extLst>
        </c:ser>
        <c:dLbls>
          <c:showLegendKey val="0"/>
          <c:showVal val="0"/>
          <c:showCatName val="0"/>
          <c:showSerName val="0"/>
          <c:showPercent val="0"/>
          <c:showBubbleSize val="0"/>
        </c:dLbls>
        <c:gapWidth val="219"/>
        <c:overlap val="-27"/>
        <c:axId val="1430387471"/>
        <c:axId val="1430404751"/>
      </c:barChart>
      <c:catAx>
        <c:axId val="1430387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30404751"/>
        <c:crosses val="autoZero"/>
        <c:auto val="1"/>
        <c:lblAlgn val="ctr"/>
        <c:lblOffset val="100"/>
        <c:noMultiLvlLbl val="0"/>
      </c:catAx>
      <c:valAx>
        <c:axId val="1430404751"/>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30387471"/>
        <c:crosses val="autoZero"/>
        <c:crossBetween val="between"/>
      </c:valAx>
      <c:spPr>
        <a:noFill/>
        <a:ln>
          <a:noFill/>
        </a:ln>
        <a:effectLst/>
      </c:spPr>
    </c:plotArea>
    <c:plotVisOnly val="1"/>
    <c:dispBlanksAs val="gap"/>
    <c:showDLblsOverMax val="0"/>
    <c:extLst>
      <c:ext uri="{0b15fc19-7d7d-44ad-8c2d-2c3a37ce22c3}">
        <chartProps xmlns="https://web.wps.cn/et/2018/main" chartId="{16585d5f-9c29-4c88-83d8-42446dac03bc}"/>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IKM</a:t>
            </a:r>
            <a:r>
              <a:rPr lang="en-US" baseline="0"/>
              <a:t> Rapat per Unsur pada Bidang SDK</a:t>
            </a:r>
            <a:br>
              <a:rPr lang="en-US" baseline="0"/>
            </a:br>
            <a:r>
              <a:rPr lang="en-US" baseline="0"/>
              <a:t>Dinas Kesehatan Sleman</a:t>
            </a:r>
            <a:br>
              <a:rPr lang="en-US" baseline="0"/>
            </a:br>
            <a:r>
              <a:rPr lang="en-US" baseline="0"/>
              <a:t>Tahun 2026 Semester I</a:t>
            </a:r>
            <a:endParaRPr lang="en-US"/>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92E4-4336-A670-44DAC0FF0611}"/>
              </c:ext>
            </c:extLst>
          </c:dPt>
          <c:dPt>
            <c:idx val="1"/>
            <c:invertIfNegative val="0"/>
            <c:bubble3D val="0"/>
            <c:spPr>
              <a:solidFill>
                <a:srgbClr val="00B050"/>
              </a:solidFill>
              <a:ln>
                <a:noFill/>
              </a:ln>
              <a:effectLst/>
            </c:spPr>
            <c:extLst>
              <c:ext xmlns:c16="http://schemas.microsoft.com/office/drawing/2014/chart" uri="{C3380CC4-5D6E-409C-BE32-E72D297353CC}">
                <c16:uniqueId val="{00000003-92E4-4336-A670-44DAC0FF0611}"/>
              </c:ext>
            </c:extLst>
          </c:dPt>
          <c:dPt>
            <c:idx val="2"/>
            <c:invertIfNegative val="0"/>
            <c:bubble3D val="0"/>
            <c:spPr>
              <a:solidFill>
                <a:srgbClr val="00B050"/>
              </a:solidFill>
              <a:ln>
                <a:noFill/>
              </a:ln>
              <a:effectLst/>
            </c:spPr>
            <c:extLst>
              <c:ext xmlns:c16="http://schemas.microsoft.com/office/drawing/2014/chart" uri="{C3380CC4-5D6E-409C-BE32-E72D297353CC}">
                <c16:uniqueId val="{00000005-92E4-4336-A670-44DAC0FF0611}"/>
              </c:ext>
            </c:extLst>
          </c:dPt>
          <c:dPt>
            <c:idx val="3"/>
            <c:invertIfNegative val="0"/>
            <c:bubble3D val="0"/>
            <c:spPr>
              <a:solidFill>
                <a:srgbClr val="00B050"/>
              </a:solidFill>
              <a:ln>
                <a:noFill/>
              </a:ln>
              <a:effectLst/>
            </c:spPr>
            <c:extLst>
              <c:ext xmlns:c16="http://schemas.microsoft.com/office/drawing/2014/chart" uri="{C3380CC4-5D6E-409C-BE32-E72D297353CC}">
                <c16:uniqueId val="{00000007-92E4-4336-A670-44DAC0FF0611}"/>
              </c:ext>
            </c:extLst>
          </c:dPt>
          <c:dPt>
            <c:idx val="4"/>
            <c:invertIfNegative val="0"/>
            <c:bubble3D val="0"/>
            <c:spPr>
              <a:solidFill>
                <a:srgbClr val="00B050"/>
              </a:solidFill>
              <a:ln>
                <a:noFill/>
              </a:ln>
              <a:effectLst/>
            </c:spPr>
            <c:extLst>
              <c:ext xmlns:c16="http://schemas.microsoft.com/office/drawing/2014/chart" uri="{C3380CC4-5D6E-409C-BE32-E72D297353CC}">
                <c16:uniqueId val="{00000009-92E4-4336-A670-44DAC0FF0611}"/>
              </c:ext>
            </c:extLst>
          </c:dPt>
          <c:dPt>
            <c:idx val="5"/>
            <c:invertIfNegative val="0"/>
            <c:bubble3D val="0"/>
            <c:spPr>
              <a:solidFill>
                <a:srgbClr val="00B050"/>
              </a:solidFill>
              <a:ln>
                <a:noFill/>
              </a:ln>
              <a:effectLst/>
            </c:spPr>
            <c:extLst>
              <c:ext xmlns:c16="http://schemas.microsoft.com/office/drawing/2014/chart" uri="{C3380CC4-5D6E-409C-BE32-E72D297353CC}">
                <c16:uniqueId val="{0000000B-92E4-4336-A670-44DAC0FF0611}"/>
              </c:ext>
            </c:extLst>
          </c:dPt>
          <c:dPt>
            <c:idx val="6"/>
            <c:invertIfNegative val="0"/>
            <c:bubble3D val="0"/>
            <c:spPr>
              <a:solidFill>
                <a:srgbClr val="00B050"/>
              </a:solidFill>
              <a:ln>
                <a:noFill/>
              </a:ln>
              <a:effectLst/>
            </c:spPr>
            <c:extLst>
              <c:ext xmlns:c16="http://schemas.microsoft.com/office/drawing/2014/chart" uri="{C3380CC4-5D6E-409C-BE32-E72D297353CC}">
                <c16:uniqueId val="{0000000D-92E4-4336-A670-44DAC0FF0611}"/>
              </c:ext>
            </c:extLst>
          </c:dPt>
          <c:dPt>
            <c:idx val="7"/>
            <c:invertIfNegative val="0"/>
            <c:bubble3D val="0"/>
            <c:spPr>
              <a:solidFill>
                <a:srgbClr val="00B050"/>
              </a:solidFill>
              <a:ln>
                <a:noFill/>
              </a:ln>
              <a:effectLst/>
            </c:spPr>
            <c:extLst>
              <c:ext xmlns:c16="http://schemas.microsoft.com/office/drawing/2014/chart" uri="{C3380CC4-5D6E-409C-BE32-E72D297353CC}">
                <c16:uniqueId val="{0000000F-92E4-4336-A670-44DAC0FF0611}"/>
              </c:ext>
            </c:extLst>
          </c:dPt>
          <c:dPt>
            <c:idx val="8"/>
            <c:invertIfNegative val="0"/>
            <c:bubble3D val="0"/>
            <c:spPr>
              <a:solidFill>
                <a:srgbClr val="00B050"/>
              </a:solidFill>
              <a:ln>
                <a:noFill/>
              </a:ln>
              <a:effectLst/>
            </c:spPr>
            <c:extLst>
              <c:ext xmlns:c16="http://schemas.microsoft.com/office/drawing/2014/chart" uri="{C3380CC4-5D6E-409C-BE32-E72D297353CC}">
                <c16:uniqueId val="{00000011-92E4-4336-A670-44DAC0FF0611}"/>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UNSUR'!$U$152:$AC$152</c:f>
              <c:numCache>
                <c:formatCode>0.00</c:formatCode>
                <c:ptCount val="9"/>
                <c:pt idx="0">
                  <c:v>3.365918819791379</c:v>
                </c:pt>
                <c:pt idx="1">
                  <c:v>3.417602752321697</c:v>
                </c:pt>
                <c:pt idx="2">
                  <c:v>3.4517322054331281</c:v>
                </c:pt>
                <c:pt idx="3">
                  <c:v>3.407430962086615</c:v>
                </c:pt>
                <c:pt idx="4">
                  <c:v>3.32139792196647</c:v>
                </c:pt>
                <c:pt idx="5">
                  <c:v>3.4568596050305982</c:v>
                </c:pt>
                <c:pt idx="6">
                  <c:v>3.4676252285939051</c:v>
                </c:pt>
                <c:pt idx="7">
                  <c:v>3.4067541197985309</c:v>
                </c:pt>
                <c:pt idx="8">
                  <c:v>3.3772182548196277</c:v>
                </c:pt>
              </c:numCache>
            </c:numRef>
          </c:val>
          <c:extLst>
            <c:ext xmlns:c16="http://schemas.microsoft.com/office/drawing/2014/chart" uri="{C3380CC4-5D6E-409C-BE32-E72D297353CC}">
              <c16:uniqueId val="{00000012-92E4-4336-A670-44DAC0FF0611}"/>
            </c:ext>
          </c:extLst>
        </c:ser>
        <c:dLbls>
          <c:showLegendKey val="0"/>
          <c:showVal val="0"/>
          <c:showCatName val="0"/>
          <c:showSerName val="0"/>
          <c:showPercent val="0"/>
          <c:showBubbleSize val="0"/>
        </c:dLbls>
        <c:gapWidth val="219"/>
        <c:overlap val="-27"/>
        <c:axId val="1430304527"/>
        <c:axId val="1430305487"/>
      </c:barChart>
      <c:catAx>
        <c:axId val="14303045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30305487"/>
        <c:crosses val="autoZero"/>
        <c:auto val="1"/>
        <c:lblAlgn val="ctr"/>
        <c:lblOffset val="100"/>
        <c:noMultiLvlLbl val="0"/>
      </c:catAx>
      <c:valAx>
        <c:axId val="1430305487"/>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30304527"/>
        <c:crosses val="autoZero"/>
        <c:crossBetween val="between"/>
      </c:valAx>
      <c:spPr>
        <a:noFill/>
        <a:ln>
          <a:noFill/>
        </a:ln>
        <a:effectLst/>
      </c:spPr>
    </c:plotArea>
    <c:plotVisOnly val="1"/>
    <c:dispBlanksAs val="gap"/>
    <c:showDLblsOverMax val="0"/>
    <c:extLst>
      <c:ext uri="{0b15fc19-7d7d-44ad-8c2d-2c3a37ce22c3}">
        <chartProps xmlns="https://web.wps.cn/et/2018/main" chartId="{0d65b894-47c2-4031-b92a-39016c7ef699}"/>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Capaian IKM</a:t>
            </a:r>
            <a:r>
              <a:rPr lang="en-US" baseline="0"/>
              <a:t> Standar Semester I</a:t>
            </a:r>
            <a:br>
              <a:rPr lang="en-US" baseline="0"/>
            </a:br>
            <a:r>
              <a:rPr lang="en-US" baseline="0"/>
              <a:t>Dinas Kesehatan Sleman</a:t>
            </a:r>
            <a:br>
              <a:rPr lang="en-US" baseline="0"/>
            </a:br>
            <a:r>
              <a:rPr lang="en-US" baseline="0"/>
              <a:t>Tahun 2026</a:t>
            </a:r>
            <a:endParaRPr lang="en-US"/>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5513-42E9-B98C-3A7589337348}"/>
              </c:ext>
            </c:extLst>
          </c:dPt>
          <c:dPt>
            <c:idx val="1"/>
            <c:invertIfNegative val="0"/>
            <c:bubble3D val="0"/>
            <c:spPr>
              <a:solidFill>
                <a:srgbClr val="00B050"/>
              </a:solidFill>
              <a:ln>
                <a:noFill/>
              </a:ln>
              <a:effectLst/>
            </c:spPr>
            <c:extLst>
              <c:ext xmlns:c16="http://schemas.microsoft.com/office/drawing/2014/chart" uri="{C3380CC4-5D6E-409C-BE32-E72D297353CC}">
                <c16:uniqueId val="{00000003-5513-42E9-B98C-3A7589337348}"/>
              </c:ext>
            </c:extLst>
          </c:dPt>
          <c:dPt>
            <c:idx val="2"/>
            <c:invertIfNegative val="0"/>
            <c:bubble3D val="0"/>
            <c:spPr>
              <a:solidFill>
                <a:srgbClr val="00B050"/>
              </a:solidFill>
              <a:ln>
                <a:noFill/>
              </a:ln>
              <a:effectLst/>
            </c:spPr>
            <c:extLst>
              <c:ext xmlns:c16="http://schemas.microsoft.com/office/drawing/2014/chart" uri="{C3380CC4-5D6E-409C-BE32-E72D297353CC}">
                <c16:uniqueId val="{00000005-5513-42E9-B98C-3A7589337348}"/>
              </c:ext>
            </c:extLst>
          </c:dPt>
          <c:dPt>
            <c:idx val="3"/>
            <c:invertIfNegative val="0"/>
            <c:bubble3D val="0"/>
            <c:spPr>
              <a:solidFill>
                <a:srgbClr val="0070C0"/>
              </a:solidFill>
              <a:ln>
                <a:noFill/>
              </a:ln>
              <a:effectLst/>
            </c:spPr>
            <c:extLst>
              <c:ext xmlns:c16="http://schemas.microsoft.com/office/drawing/2014/chart" uri="{C3380CC4-5D6E-409C-BE32-E72D297353CC}">
                <c16:uniqueId val="{00000007-5513-42E9-B98C-3A7589337348}"/>
              </c:ext>
            </c:extLst>
          </c:dPt>
          <c:dPt>
            <c:idx val="4"/>
            <c:invertIfNegative val="0"/>
            <c:bubble3D val="0"/>
            <c:spPr>
              <a:solidFill>
                <a:srgbClr val="00B050"/>
              </a:solidFill>
              <a:ln>
                <a:noFill/>
              </a:ln>
              <a:effectLst/>
            </c:spPr>
            <c:extLst>
              <c:ext xmlns:c16="http://schemas.microsoft.com/office/drawing/2014/chart" uri="{C3380CC4-5D6E-409C-BE32-E72D297353CC}">
                <c16:uniqueId val="{00000009-5513-42E9-B98C-3A7589337348}"/>
              </c:ext>
            </c:extLst>
          </c:dPt>
          <c:dPt>
            <c:idx val="7"/>
            <c:invertIfNegative val="0"/>
            <c:bubble3D val="0"/>
            <c:spPr>
              <a:solidFill>
                <a:srgbClr val="0070C0"/>
              </a:solidFill>
              <a:ln>
                <a:noFill/>
              </a:ln>
              <a:effectLst/>
            </c:spPr>
            <c:extLst>
              <c:ext xmlns:c16="http://schemas.microsoft.com/office/drawing/2014/chart" uri="{C3380CC4-5D6E-409C-BE32-E72D297353CC}">
                <c16:uniqueId val="{0000000B-5513-42E9-B98C-3A7589337348}"/>
              </c:ext>
            </c:extLst>
          </c:dPt>
          <c:dPt>
            <c:idx val="8"/>
            <c:invertIfNegative val="0"/>
            <c:bubble3D val="0"/>
            <c:spPr>
              <a:solidFill>
                <a:srgbClr val="00B050"/>
              </a:solidFill>
              <a:ln>
                <a:noFill/>
              </a:ln>
              <a:effectLst/>
            </c:spPr>
            <c:extLst>
              <c:ext xmlns:c16="http://schemas.microsoft.com/office/drawing/2014/chart" uri="{C3380CC4-5D6E-409C-BE32-E72D297353CC}">
                <c16:uniqueId val="{0000000D-5513-42E9-B98C-3A7589337348}"/>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UNSUR'!$AJ$29:$AR$29</c:f>
              <c:numCache>
                <c:formatCode>0.000</c:formatCode>
                <c:ptCount val="9"/>
                <c:pt idx="0">
                  <c:v>3.5732138420773945</c:v>
                </c:pt>
                <c:pt idx="1">
                  <c:v>3.5722871908757465</c:v>
                </c:pt>
                <c:pt idx="2" formatCode="0.00">
                  <c:v>3.5626045593447646</c:v>
                </c:pt>
                <c:pt idx="3" formatCode="0.00">
                  <c:v>3.851106088576735</c:v>
                </c:pt>
                <c:pt idx="4" formatCode="0.00">
                  <c:v>3.5167867889719329</c:v>
                </c:pt>
                <c:pt idx="5" formatCode="0.00">
                  <c:v>3.6132273036703886</c:v>
                </c:pt>
                <c:pt idx="6">
                  <c:v>3.6487164195111301</c:v>
                </c:pt>
                <c:pt idx="7" formatCode="0.00">
                  <c:v>3.9158700597799596</c:v>
                </c:pt>
                <c:pt idx="8">
                  <c:v>3.6523834313971504</c:v>
                </c:pt>
              </c:numCache>
            </c:numRef>
          </c:val>
          <c:extLst>
            <c:ext xmlns:c16="http://schemas.microsoft.com/office/drawing/2014/chart" uri="{C3380CC4-5D6E-409C-BE32-E72D297353CC}">
              <c16:uniqueId val="{0000000E-5513-42E9-B98C-3A7589337348}"/>
            </c:ext>
          </c:extLst>
        </c:ser>
        <c:dLbls>
          <c:showLegendKey val="0"/>
          <c:showVal val="0"/>
          <c:showCatName val="0"/>
          <c:showSerName val="0"/>
          <c:showPercent val="0"/>
          <c:showBubbleSize val="0"/>
        </c:dLbls>
        <c:gapWidth val="219"/>
        <c:overlap val="-27"/>
        <c:axId val="1485608160"/>
        <c:axId val="1485621120"/>
      </c:barChart>
      <c:catAx>
        <c:axId val="1485608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621120"/>
        <c:crosses val="autoZero"/>
        <c:auto val="1"/>
        <c:lblAlgn val="ctr"/>
        <c:lblOffset val="100"/>
        <c:noMultiLvlLbl val="0"/>
      </c:catAx>
      <c:valAx>
        <c:axId val="1485621120"/>
        <c:scaling>
          <c:orientation val="minMax"/>
        </c:scaling>
        <c:delete val="0"/>
        <c:axPos val="l"/>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608160"/>
        <c:crosses val="autoZero"/>
        <c:crossBetween val="between"/>
      </c:valAx>
      <c:spPr>
        <a:noFill/>
        <a:ln>
          <a:noFill/>
        </a:ln>
        <a:effectLst/>
      </c:spPr>
    </c:plotArea>
    <c:plotVisOnly val="1"/>
    <c:dispBlanksAs val="gap"/>
    <c:showDLblsOverMax val="0"/>
    <c:extLst>
      <c:ext uri="{0b15fc19-7d7d-44ad-8c2d-2c3a37ce22c3}">
        <chartProps xmlns="https://web.wps.cn/et/2018/main" chartId="{c80fc633-48fa-4a0e-843e-1c9aa3a3bef9}"/>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Capaian IKM Rapat Semester I</a:t>
            </a:r>
            <a:br>
              <a:rPr lang="en-US" sz="1400" b="0" i="0" u="none" strike="noStrike" kern="1200" spc="0" baseline="0">
                <a:solidFill>
                  <a:sysClr val="windowText" lastClr="000000">
                    <a:lumMod val="65000"/>
                    <a:lumOff val="35000"/>
                  </a:sysClr>
                </a:solidFill>
              </a:rPr>
            </a:br>
            <a:r>
              <a:rPr lang="en-US" sz="1400" b="0" i="0" u="none" strike="noStrike" kern="1200" spc="0" baseline="0">
                <a:solidFill>
                  <a:sysClr val="windowText" lastClr="000000">
                    <a:lumMod val="65000"/>
                    <a:lumOff val="35000"/>
                  </a:sysClr>
                </a:solidFill>
              </a:rPr>
              <a:t>Dinas Kesehatan Sleman</a:t>
            </a:r>
            <a:br>
              <a:rPr lang="en-US" sz="1400" b="0" i="0" u="none" strike="noStrike" kern="1200" spc="0" baseline="0">
                <a:solidFill>
                  <a:sysClr val="windowText" lastClr="000000">
                    <a:lumMod val="65000"/>
                    <a:lumOff val="35000"/>
                  </a:sysClr>
                </a:solidFill>
              </a:rPr>
            </a:br>
            <a:r>
              <a:rPr lang="en-US" sz="1400" b="0" i="0" u="none" strike="noStrike" kern="1200" spc="0" baseline="0">
                <a:solidFill>
                  <a:sysClr val="windowText" lastClr="000000">
                    <a:lumMod val="65000"/>
                    <a:lumOff val="35000"/>
                  </a:sysClr>
                </a:solidFill>
              </a:rPr>
              <a:t>Tahun 2026</a:t>
            </a:r>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A296-4F70-88F9-44AFA1DDAD6A}"/>
              </c:ext>
            </c:extLst>
          </c:dPt>
          <c:dPt>
            <c:idx val="1"/>
            <c:invertIfNegative val="0"/>
            <c:bubble3D val="0"/>
            <c:spPr>
              <a:solidFill>
                <a:srgbClr val="00B050"/>
              </a:solidFill>
              <a:ln>
                <a:noFill/>
              </a:ln>
              <a:effectLst/>
            </c:spPr>
            <c:extLst>
              <c:ext xmlns:c16="http://schemas.microsoft.com/office/drawing/2014/chart" uri="{C3380CC4-5D6E-409C-BE32-E72D297353CC}">
                <c16:uniqueId val="{00000003-A296-4F70-88F9-44AFA1DDAD6A}"/>
              </c:ext>
            </c:extLst>
          </c:dPt>
          <c:dPt>
            <c:idx val="2"/>
            <c:invertIfNegative val="0"/>
            <c:bubble3D val="0"/>
            <c:spPr>
              <a:solidFill>
                <a:srgbClr val="00B050"/>
              </a:solidFill>
              <a:ln>
                <a:noFill/>
              </a:ln>
              <a:effectLst/>
            </c:spPr>
            <c:extLst>
              <c:ext xmlns:c16="http://schemas.microsoft.com/office/drawing/2014/chart" uri="{C3380CC4-5D6E-409C-BE32-E72D297353CC}">
                <c16:uniqueId val="{00000005-A296-4F70-88F9-44AFA1DDAD6A}"/>
              </c:ext>
            </c:extLst>
          </c:dPt>
          <c:dPt>
            <c:idx val="3"/>
            <c:invertIfNegative val="0"/>
            <c:bubble3D val="0"/>
            <c:spPr>
              <a:solidFill>
                <a:srgbClr val="00B050"/>
              </a:solidFill>
              <a:ln>
                <a:noFill/>
              </a:ln>
              <a:effectLst/>
            </c:spPr>
            <c:extLst>
              <c:ext xmlns:c16="http://schemas.microsoft.com/office/drawing/2014/chart" uri="{C3380CC4-5D6E-409C-BE32-E72D297353CC}">
                <c16:uniqueId val="{00000007-A296-4F70-88F9-44AFA1DDAD6A}"/>
              </c:ext>
            </c:extLst>
          </c:dPt>
          <c:dPt>
            <c:idx val="4"/>
            <c:invertIfNegative val="0"/>
            <c:bubble3D val="0"/>
            <c:spPr>
              <a:solidFill>
                <a:srgbClr val="00B050"/>
              </a:solidFill>
              <a:ln>
                <a:noFill/>
              </a:ln>
              <a:effectLst/>
            </c:spPr>
            <c:extLst>
              <c:ext xmlns:c16="http://schemas.microsoft.com/office/drawing/2014/chart" uri="{C3380CC4-5D6E-409C-BE32-E72D297353CC}">
                <c16:uniqueId val="{00000009-A296-4F70-88F9-44AFA1DDAD6A}"/>
              </c:ext>
            </c:extLst>
          </c:dPt>
          <c:dPt>
            <c:idx val="5"/>
            <c:invertIfNegative val="0"/>
            <c:bubble3D val="0"/>
            <c:spPr>
              <a:solidFill>
                <a:srgbClr val="00B050"/>
              </a:solidFill>
              <a:ln>
                <a:noFill/>
              </a:ln>
              <a:effectLst/>
            </c:spPr>
            <c:extLst>
              <c:ext xmlns:c16="http://schemas.microsoft.com/office/drawing/2014/chart" uri="{C3380CC4-5D6E-409C-BE32-E72D297353CC}">
                <c16:uniqueId val="{0000000B-A296-4F70-88F9-44AFA1DDAD6A}"/>
              </c:ext>
            </c:extLst>
          </c:dPt>
          <c:dPt>
            <c:idx val="6"/>
            <c:invertIfNegative val="0"/>
            <c:bubble3D val="0"/>
            <c:spPr>
              <a:solidFill>
                <a:srgbClr val="00B050"/>
              </a:solidFill>
              <a:ln>
                <a:noFill/>
              </a:ln>
              <a:effectLst/>
            </c:spPr>
            <c:extLst>
              <c:ext xmlns:c16="http://schemas.microsoft.com/office/drawing/2014/chart" uri="{C3380CC4-5D6E-409C-BE32-E72D297353CC}">
                <c16:uniqueId val="{0000000D-A296-4F70-88F9-44AFA1DDAD6A}"/>
              </c:ext>
            </c:extLst>
          </c:dPt>
          <c:dPt>
            <c:idx val="7"/>
            <c:invertIfNegative val="0"/>
            <c:bubble3D val="0"/>
            <c:spPr>
              <a:solidFill>
                <a:srgbClr val="00B050"/>
              </a:solidFill>
              <a:ln>
                <a:noFill/>
              </a:ln>
              <a:effectLst/>
            </c:spPr>
            <c:extLst>
              <c:ext xmlns:c16="http://schemas.microsoft.com/office/drawing/2014/chart" uri="{C3380CC4-5D6E-409C-BE32-E72D297353CC}">
                <c16:uniqueId val="{0000000F-A296-4F70-88F9-44AFA1DDAD6A}"/>
              </c:ext>
            </c:extLst>
          </c:dPt>
          <c:dPt>
            <c:idx val="8"/>
            <c:invertIfNegative val="0"/>
            <c:bubble3D val="0"/>
            <c:spPr>
              <a:solidFill>
                <a:srgbClr val="00B050"/>
              </a:solidFill>
              <a:ln>
                <a:noFill/>
              </a:ln>
              <a:effectLst/>
            </c:spPr>
            <c:extLst>
              <c:ext xmlns:c16="http://schemas.microsoft.com/office/drawing/2014/chart" uri="{C3380CC4-5D6E-409C-BE32-E72D297353CC}">
                <c16:uniqueId val="{00000011-A296-4F70-88F9-44AFA1DDAD6A}"/>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UNSUR'!$U$168:$AC$168</c:f>
              <c:numCache>
                <c:formatCode>0.00</c:formatCode>
                <c:ptCount val="9"/>
                <c:pt idx="0">
                  <c:v>3.430583465883668</c:v>
                </c:pt>
                <c:pt idx="1">
                  <c:v>3.4476642312712626</c:v>
                </c:pt>
                <c:pt idx="2" formatCode="0.000">
                  <c:v>3.4868951195293336</c:v>
                </c:pt>
                <c:pt idx="3" formatCode="0.000">
                  <c:v>3.4863689824043718</c:v>
                </c:pt>
                <c:pt idx="4">
                  <c:v>3.3423069373543881</c:v>
                </c:pt>
                <c:pt idx="5" formatCode="0.000">
                  <c:v>3.5023681580294777</c:v>
                </c:pt>
                <c:pt idx="6" formatCode="0.000">
                  <c:v>3.5039353482088358</c:v>
                </c:pt>
                <c:pt idx="7">
                  <c:v>3.4561897735791782</c:v>
                </c:pt>
                <c:pt idx="8">
                  <c:v>3.4050062885163301</c:v>
                </c:pt>
              </c:numCache>
            </c:numRef>
          </c:val>
          <c:extLst>
            <c:ext xmlns:c16="http://schemas.microsoft.com/office/drawing/2014/chart" uri="{C3380CC4-5D6E-409C-BE32-E72D297353CC}">
              <c16:uniqueId val="{00000012-A296-4F70-88F9-44AFA1DDAD6A}"/>
            </c:ext>
          </c:extLst>
        </c:ser>
        <c:dLbls>
          <c:showLegendKey val="0"/>
          <c:showVal val="0"/>
          <c:showCatName val="0"/>
          <c:showSerName val="0"/>
          <c:showPercent val="0"/>
          <c:showBubbleSize val="0"/>
        </c:dLbls>
        <c:gapWidth val="219"/>
        <c:overlap val="-27"/>
        <c:axId val="1485595200"/>
        <c:axId val="1485597120"/>
      </c:barChart>
      <c:catAx>
        <c:axId val="1485595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597120"/>
        <c:crosses val="autoZero"/>
        <c:auto val="1"/>
        <c:lblAlgn val="ctr"/>
        <c:lblOffset val="100"/>
        <c:noMultiLvlLbl val="0"/>
      </c:catAx>
      <c:valAx>
        <c:axId val="14855971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595200"/>
        <c:crosses val="autoZero"/>
        <c:crossBetween val="between"/>
      </c:valAx>
      <c:spPr>
        <a:noFill/>
        <a:ln>
          <a:noFill/>
        </a:ln>
        <a:effectLst/>
      </c:spPr>
    </c:plotArea>
    <c:plotVisOnly val="1"/>
    <c:dispBlanksAs val="gap"/>
    <c:showDLblsOverMax val="0"/>
    <c:extLst>
      <c:ext uri="{0b15fc19-7d7d-44ad-8c2d-2c3a37ce22c3}">
        <chartProps xmlns="https://web.wps.cn/et/2018/main" chartId="{fd22312a-151c-456e-a4f7-2428a0f6fad6}"/>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NILAI IKM RAPAT</a:t>
            </a:r>
            <a:br>
              <a:rPr lang="en-US" baseline="0"/>
            </a:br>
            <a:r>
              <a:rPr lang="en-US" baseline="0"/>
              <a:t>DINAS KESEHATAN KABUPATEN SLEMAN</a:t>
            </a:r>
            <a:br>
              <a:rPr lang="en-US" baseline="0"/>
            </a:br>
            <a:r>
              <a:rPr lang="en-US" baseline="0"/>
              <a:t>2022-2026</a:t>
            </a:r>
            <a:endParaRPr lang="en-US"/>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'REKAP PER INDIKATOR'!$N$18</c:f>
              <c:strCache>
                <c:ptCount val="1"/>
                <c:pt idx="0">
                  <c:v>Capaian</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INDIKATOR'!$M$19:$M$26</c:f>
              <c:strCache>
                <c:ptCount val="8"/>
                <c:pt idx="0">
                  <c:v>SMT II 2022</c:v>
                </c:pt>
                <c:pt idx="1">
                  <c:v>SMT I 2023</c:v>
                </c:pt>
                <c:pt idx="2">
                  <c:v>SMT II 2023</c:v>
                </c:pt>
                <c:pt idx="3">
                  <c:v>SMT I 2024</c:v>
                </c:pt>
                <c:pt idx="4">
                  <c:v>SMT II 2024</c:v>
                </c:pt>
                <c:pt idx="5">
                  <c:v>SMT I 2025</c:v>
                </c:pt>
                <c:pt idx="6">
                  <c:v>SMT II 2025</c:v>
                </c:pt>
                <c:pt idx="7">
                  <c:v>SMT I 2026</c:v>
                </c:pt>
              </c:strCache>
            </c:strRef>
          </c:cat>
          <c:val>
            <c:numRef>
              <c:f>'REKAP PER INDIKATOR'!$N$19:$N$26</c:f>
              <c:numCache>
                <c:formatCode>General</c:formatCode>
                <c:ptCount val="8"/>
                <c:pt idx="0">
                  <c:v>82.55</c:v>
                </c:pt>
                <c:pt idx="1">
                  <c:v>82.94</c:v>
                </c:pt>
                <c:pt idx="2">
                  <c:v>82.33</c:v>
                </c:pt>
                <c:pt idx="3">
                  <c:v>83.14</c:v>
                </c:pt>
                <c:pt idx="4">
                  <c:v>84.92</c:v>
                </c:pt>
                <c:pt idx="5">
                  <c:v>84.54</c:v>
                </c:pt>
                <c:pt idx="6">
                  <c:v>85.33</c:v>
                </c:pt>
                <c:pt idx="7">
                  <c:v>86.28</c:v>
                </c:pt>
              </c:numCache>
            </c:numRef>
          </c:val>
          <c:smooth val="0"/>
          <c:extLst>
            <c:ext xmlns:c16="http://schemas.microsoft.com/office/drawing/2014/chart" uri="{C3380CC4-5D6E-409C-BE32-E72D297353CC}">
              <c16:uniqueId val="{00000000-7005-4FE9-9D9D-E89EBF829220}"/>
            </c:ext>
          </c:extLst>
        </c:ser>
        <c:dLbls>
          <c:showLegendKey val="0"/>
          <c:showVal val="1"/>
          <c:showCatName val="0"/>
          <c:showSerName val="0"/>
          <c:showPercent val="0"/>
          <c:showBubbleSize val="0"/>
        </c:dLbls>
        <c:smooth val="0"/>
        <c:axId val="1590845696"/>
        <c:axId val="1590842336"/>
      </c:lineChart>
      <c:catAx>
        <c:axId val="1590845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90842336"/>
        <c:crosses val="autoZero"/>
        <c:auto val="1"/>
        <c:lblAlgn val="ctr"/>
        <c:lblOffset val="100"/>
        <c:noMultiLvlLbl val="0"/>
      </c:catAx>
      <c:valAx>
        <c:axId val="1590842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90845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uri="{0b15fc19-7d7d-44ad-8c2d-2c3a37ce22c3}">
        <chartProps xmlns="https://web.wps.cn/et/2018/main" chartId="{026b0a07-d90c-4de1-9459-b8c498c17c97}"/>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NILAI IKM STANDAR</a:t>
            </a:r>
            <a:br>
              <a:rPr lang="en-US"/>
            </a:br>
            <a:r>
              <a:rPr lang="en-US"/>
              <a:t>DINAS KESEHATAN KABUPATEN SLEMAN</a:t>
            </a:r>
            <a:br>
              <a:rPr lang="en-US"/>
            </a:br>
            <a:r>
              <a:rPr lang="en-US"/>
              <a:t>2022-2026</a:t>
            </a:r>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'REKAP PER INDIKATOR'!$N$1</c:f>
              <c:strCache>
                <c:ptCount val="1"/>
                <c:pt idx="0">
                  <c:v>Capaian</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INDIKATOR'!$M$2:$M$9</c:f>
              <c:strCache>
                <c:ptCount val="8"/>
                <c:pt idx="0">
                  <c:v>SMT II 2022</c:v>
                </c:pt>
                <c:pt idx="1">
                  <c:v>SMT I 2023</c:v>
                </c:pt>
                <c:pt idx="2">
                  <c:v>SMT II 2023</c:v>
                </c:pt>
                <c:pt idx="3">
                  <c:v>SMT I 2024</c:v>
                </c:pt>
                <c:pt idx="4">
                  <c:v>SMT II 2024</c:v>
                </c:pt>
                <c:pt idx="5">
                  <c:v>SMT I 2025</c:v>
                </c:pt>
                <c:pt idx="6">
                  <c:v>SMT II 2025</c:v>
                </c:pt>
                <c:pt idx="7">
                  <c:v>SMT I 2026</c:v>
                </c:pt>
              </c:strCache>
            </c:strRef>
          </c:cat>
          <c:val>
            <c:numRef>
              <c:f>'REKAP PER INDIKATOR'!$N$2:$N$9</c:f>
              <c:numCache>
                <c:formatCode>General</c:formatCode>
                <c:ptCount val="8"/>
                <c:pt idx="0">
                  <c:v>84.02</c:v>
                </c:pt>
                <c:pt idx="1">
                  <c:v>85.18</c:v>
                </c:pt>
                <c:pt idx="2">
                  <c:v>87.92</c:v>
                </c:pt>
                <c:pt idx="3">
                  <c:v>87.83</c:v>
                </c:pt>
                <c:pt idx="4">
                  <c:v>87.39</c:v>
                </c:pt>
                <c:pt idx="5">
                  <c:v>89.66</c:v>
                </c:pt>
                <c:pt idx="6">
                  <c:v>89.03</c:v>
                </c:pt>
                <c:pt idx="7">
                  <c:v>91.41</c:v>
                </c:pt>
              </c:numCache>
            </c:numRef>
          </c:val>
          <c:smooth val="0"/>
          <c:extLst>
            <c:ext xmlns:c16="http://schemas.microsoft.com/office/drawing/2014/chart" uri="{C3380CC4-5D6E-409C-BE32-E72D297353CC}">
              <c16:uniqueId val="{00000000-6DEA-43E0-ACAC-7DE81E57F363}"/>
            </c:ext>
          </c:extLst>
        </c:ser>
        <c:dLbls>
          <c:showLegendKey val="0"/>
          <c:showVal val="1"/>
          <c:showCatName val="0"/>
          <c:showSerName val="0"/>
          <c:showPercent val="0"/>
          <c:showBubbleSize val="0"/>
        </c:dLbls>
        <c:smooth val="0"/>
        <c:axId val="1575505056"/>
        <c:axId val="1575507936"/>
      </c:lineChart>
      <c:catAx>
        <c:axId val="157550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75507936"/>
        <c:crosses val="autoZero"/>
        <c:auto val="1"/>
        <c:lblAlgn val="ctr"/>
        <c:lblOffset val="100"/>
        <c:noMultiLvlLbl val="0"/>
      </c:catAx>
      <c:valAx>
        <c:axId val="1575507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575505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uri="{0b15fc19-7d7d-44ad-8c2d-2c3a37ce22c3}">
        <chartProps xmlns="https://web.wps.cn/et/2018/main" chartId="{511e67fb-7a62-4107-b471-29501a2fae30}"/>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a:t>Capaian IKM</a:t>
            </a:r>
            <a:r>
              <a:rPr lang="en-US" baseline="0"/>
              <a:t> Standar Semester II</a:t>
            </a:r>
            <a:br>
              <a:rPr lang="en-US" baseline="0"/>
            </a:br>
            <a:r>
              <a:rPr lang="en-US" baseline="0"/>
              <a:t>Dinas Kesehatan Sleman</a:t>
            </a:r>
            <a:br>
              <a:rPr lang="en-US" baseline="0"/>
            </a:br>
            <a:r>
              <a:rPr lang="en-US" baseline="0"/>
              <a:t>Tahun 2025</a:t>
            </a:r>
            <a:endParaRPr lang="en-US"/>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CCA2-4B18-A9AC-7B8442DE5932}"/>
              </c:ext>
            </c:extLst>
          </c:dPt>
          <c:dPt>
            <c:idx val="1"/>
            <c:invertIfNegative val="0"/>
            <c:bubble3D val="0"/>
            <c:spPr>
              <a:solidFill>
                <a:srgbClr val="00B050"/>
              </a:solidFill>
              <a:ln>
                <a:noFill/>
              </a:ln>
              <a:effectLst/>
            </c:spPr>
            <c:extLst>
              <c:ext xmlns:c16="http://schemas.microsoft.com/office/drawing/2014/chart" uri="{C3380CC4-5D6E-409C-BE32-E72D297353CC}">
                <c16:uniqueId val="{00000003-CCA2-4B18-A9AC-7B8442DE5932}"/>
              </c:ext>
            </c:extLst>
          </c:dPt>
          <c:dPt>
            <c:idx val="2"/>
            <c:invertIfNegative val="0"/>
            <c:bubble3D val="0"/>
            <c:spPr>
              <a:solidFill>
                <a:srgbClr val="00B050"/>
              </a:solidFill>
              <a:ln>
                <a:noFill/>
              </a:ln>
              <a:effectLst/>
            </c:spPr>
            <c:extLst>
              <c:ext xmlns:c16="http://schemas.microsoft.com/office/drawing/2014/chart" uri="{C3380CC4-5D6E-409C-BE32-E72D297353CC}">
                <c16:uniqueId val="{00000005-CCA2-4B18-A9AC-7B8442DE5932}"/>
              </c:ext>
            </c:extLst>
          </c:dPt>
          <c:dPt>
            <c:idx val="3"/>
            <c:invertIfNegative val="0"/>
            <c:bubble3D val="0"/>
            <c:spPr>
              <a:solidFill>
                <a:srgbClr val="0070C0"/>
              </a:solidFill>
              <a:ln>
                <a:noFill/>
              </a:ln>
              <a:effectLst/>
            </c:spPr>
            <c:extLst>
              <c:ext xmlns:c16="http://schemas.microsoft.com/office/drawing/2014/chart" uri="{C3380CC4-5D6E-409C-BE32-E72D297353CC}">
                <c16:uniqueId val="{00000007-CCA2-4B18-A9AC-7B8442DE5932}"/>
              </c:ext>
            </c:extLst>
          </c:dPt>
          <c:dPt>
            <c:idx val="4"/>
            <c:invertIfNegative val="0"/>
            <c:bubble3D val="0"/>
            <c:spPr>
              <a:solidFill>
                <a:srgbClr val="00B050"/>
              </a:solidFill>
              <a:ln>
                <a:noFill/>
              </a:ln>
              <a:effectLst/>
            </c:spPr>
            <c:extLst>
              <c:ext xmlns:c16="http://schemas.microsoft.com/office/drawing/2014/chart" uri="{C3380CC4-5D6E-409C-BE32-E72D297353CC}">
                <c16:uniqueId val="{00000009-CCA2-4B18-A9AC-7B8442DE5932}"/>
              </c:ext>
            </c:extLst>
          </c:dPt>
          <c:dPt>
            <c:idx val="7"/>
            <c:invertIfNegative val="0"/>
            <c:bubble3D val="0"/>
            <c:spPr>
              <a:solidFill>
                <a:srgbClr val="0070C0"/>
              </a:solidFill>
              <a:ln>
                <a:noFill/>
              </a:ln>
              <a:effectLst/>
            </c:spPr>
            <c:extLst>
              <c:ext xmlns:c16="http://schemas.microsoft.com/office/drawing/2014/chart" uri="{C3380CC4-5D6E-409C-BE32-E72D297353CC}">
                <c16:uniqueId val="{0000000B-CCA2-4B18-A9AC-7B8442DE5932}"/>
              </c:ext>
            </c:extLst>
          </c:dPt>
          <c:dPt>
            <c:idx val="8"/>
            <c:invertIfNegative val="0"/>
            <c:bubble3D val="0"/>
            <c:spPr>
              <a:solidFill>
                <a:srgbClr val="00B050"/>
              </a:solidFill>
              <a:ln>
                <a:noFill/>
              </a:ln>
              <a:effectLst/>
            </c:spPr>
            <c:extLst>
              <c:ext xmlns:c16="http://schemas.microsoft.com/office/drawing/2014/chart" uri="{C3380CC4-5D6E-409C-BE32-E72D297353CC}">
                <c16:uniqueId val="{0000000D-CCA2-4B18-A9AC-7B8442DE5932}"/>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UNSUR'!$AJ$29:$AR$29</c:f>
              <c:numCache>
                <c:formatCode>0.000</c:formatCode>
                <c:ptCount val="9"/>
                <c:pt idx="0">
                  <c:v>3.5732138420773945</c:v>
                </c:pt>
                <c:pt idx="1">
                  <c:v>3.5722871908757465</c:v>
                </c:pt>
                <c:pt idx="2" formatCode="0.00">
                  <c:v>3.5626045593447646</c:v>
                </c:pt>
                <c:pt idx="3" formatCode="0.00">
                  <c:v>3.851106088576735</c:v>
                </c:pt>
                <c:pt idx="4" formatCode="0.00">
                  <c:v>3.5167867889719329</c:v>
                </c:pt>
                <c:pt idx="5" formatCode="0.00">
                  <c:v>3.6132273036703886</c:v>
                </c:pt>
                <c:pt idx="6">
                  <c:v>3.6487164195111301</c:v>
                </c:pt>
                <c:pt idx="7" formatCode="0.00">
                  <c:v>3.9158700597799596</c:v>
                </c:pt>
                <c:pt idx="8">
                  <c:v>3.6523834313971504</c:v>
                </c:pt>
              </c:numCache>
            </c:numRef>
          </c:val>
          <c:extLst>
            <c:ext xmlns:c16="http://schemas.microsoft.com/office/drawing/2014/chart" uri="{C3380CC4-5D6E-409C-BE32-E72D297353CC}">
              <c16:uniqueId val="{0000000E-CCA2-4B18-A9AC-7B8442DE5932}"/>
            </c:ext>
          </c:extLst>
        </c:ser>
        <c:dLbls>
          <c:showLegendKey val="0"/>
          <c:showVal val="0"/>
          <c:showCatName val="0"/>
          <c:showSerName val="0"/>
          <c:showPercent val="0"/>
          <c:showBubbleSize val="0"/>
        </c:dLbls>
        <c:gapWidth val="219"/>
        <c:overlap val="-27"/>
        <c:axId val="1485608160"/>
        <c:axId val="1485621120"/>
      </c:barChart>
      <c:catAx>
        <c:axId val="1485608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621120"/>
        <c:crosses val="autoZero"/>
        <c:auto val="1"/>
        <c:lblAlgn val="ctr"/>
        <c:lblOffset val="100"/>
        <c:noMultiLvlLbl val="0"/>
      </c:catAx>
      <c:valAx>
        <c:axId val="1485621120"/>
        <c:scaling>
          <c:orientation val="minMax"/>
        </c:scaling>
        <c:delete val="0"/>
        <c:axPos val="l"/>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608160"/>
        <c:crosses val="autoZero"/>
        <c:crossBetween val="between"/>
      </c:valAx>
      <c:spPr>
        <a:noFill/>
        <a:ln>
          <a:noFill/>
        </a:ln>
        <a:effectLst/>
      </c:spPr>
    </c:plotArea>
    <c:plotVisOnly val="1"/>
    <c:dispBlanksAs val="gap"/>
    <c:showDLblsOverMax val="0"/>
    <c:extLst>
      <c:ext uri="{0b15fc19-7d7d-44ad-8c2d-2c3a37ce22c3}">
        <chartProps xmlns="https://web.wps.cn/et/2018/main" chartId="{67c3c6e0-7a5a-475e-8218-7c1c5c4a838c}"/>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Capaian IKM Rapat Semester II</a:t>
            </a:r>
            <a:br>
              <a:rPr lang="en-US" sz="1400" b="0" i="0" u="none" strike="noStrike" kern="1200" spc="0" baseline="0">
                <a:solidFill>
                  <a:sysClr val="windowText" lastClr="000000">
                    <a:lumMod val="65000"/>
                    <a:lumOff val="35000"/>
                  </a:sysClr>
                </a:solidFill>
              </a:rPr>
            </a:br>
            <a:r>
              <a:rPr lang="en-US" sz="1400" b="0" i="0" u="none" strike="noStrike" kern="1200" spc="0" baseline="0">
                <a:solidFill>
                  <a:sysClr val="windowText" lastClr="000000">
                    <a:lumMod val="65000"/>
                    <a:lumOff val="35000"/>
                  </a:sysClr>
                </a:solidFill>
              </a:rPr>
              <a:t>Dinas Kesehatan Sleman</a:t>
            </a:r>
            <a:br>
              <a:rPr lang="en-US" sz="1400" b="0" i="0" u="none" strike="noStrike" kern="1200" spc="0" baseline="0">
                <a:solidFill>
                  <a:sysClr val="windowText" lastClr="000000">
                    <a:lumMod val="65000"/>
                    <a:lumOff val="35000"/>
                  </a:sysClr>
                </a:solidFill>
              </a:rPr>
            </a:br>
            <a:r>
              <a:rPr lang="en-US" sz="1400" b="0" i="0" u="none" strike="noStrike" kern="1200" spc="0" baseline="0">
                <a:solidFill>
                  <a:sysClr val="windowText" lastClr="000000">
                    <a:lumMod val="65000"/>
                    <a:lumOff val="35000"/>
                  </a:sysClr>
                </a:solidFill>
              </a:rPr>
              <a:t>Tahun 2025</a:t>
            </a:r>
          </a:p>
        </c:rich>
      </c:tx>
      <c:overlay val="0"/>
      <c:spPr>
        <a:noFill/>
        <a:ln>
          <a:noFill/>
        </a:ln>
        <a:effectLst/>
      </c:spPr>
      <c:txPr>
        <a:bodyPr rot="0" spcFirstLastPara="1" vertOverflow="ellipsis" vert="horz" wrap="square" anchor="ctr" anchorCtr="1"/>
        <a:lstStyle/>
        <a:p>
          <a:pPr>
            <a:defRPr lang="en-GB"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1-5E01-4135-AB6B-6715B451EB52}"/>
              </c:ext>
            </c:extLst>
          </c:dPt>
          <c:dPt>
            <c:idx val="1"/>
            <c:invertIfNegative val="0"/>
            <c:bubble3D val="0"/>
            <c:spPr>
              <a:solidFill>
                <a:srgbClr val="00B050"/>
              </a:solidFill>
              <a:ln>
                <a:noFill/>
              </a:ln>
              <a:effectLst/>
            </c:spPr>
            <c:extLst>
              <c:ext xmlns:c16="http://schemas.microsoft.com/office/drawing/2014/chart" uri="{C3380CC4-5D6E-409C-BE32-E72D297353CC}">
                <c16:uniqueId val="{00000003-5E01-4135-AB6B-6715B451EB52}"/>
              </c:ext>
            </c:extLst>
          </c:dPt>
          <c:dPt>
            <c:idx val="2"/>
            <c:invertIfNegative val="0"/>
            <c:bubble3D val="0"/>
            <c:spPr>
              <a:solidFill>
                <a:srgbClr val="00B050"/>
              </a:solidFill>
              <a:ln>
                <a:noFill/>
              </a:ln>
              <a:effectLst/>
            </c:spPr>
            <c:extLst>
              <c:ext xmlns:c16="http://schemas.microsoft.com/office/drawing/2014/chart" uri="{C3380CC4-5D6E-409C-BE32-E72D297353CC}">
                <c16:uniqueId val="{00000005-5E01-4135-AB6B-6715B451EB52}"/>
              </c:ext>
            </c:extLst>
          </c:dPt>
          <c:dPt>
            <c:idx val="3"/>
            <c:invertIfNegative val="0"/>
            <c:bubble3D val="0"/>
            <c:spPr>
              <a:solidFill>
                <a:srgbClr val="00B050"/>
              </a:solidFill>
              <a:ln>
                <a:noFill/>
              </a:ln>
              <a:effectLst/>
            </c:spPr>
            <c:extLst>
              <c:ext xmlns:c16="http://schemas.microsoft.com/office/drawing/2014/chart" uri="{C3380CC4-5D6E-409C-BE32-E72D297353CC}">
                <c16:uniqueId val="{00000007-5E01-4135-AB6B-6715B451EB52}"/>
              </c:ext>
            </c:extLst>
          </c:dPt>
          <c:dPt>
            <c:idx val="4"/>
            <c:invertIfNegative val="0"/>
            <c:bubble3D val="0"/>
            <c:spPr>
              <a:solidFill>
                <a:srgbClr val="00B050"/>
              </a:solidFill>
              <a:ln>
                <a:noFill/>
              </a:ln>
              <a:effectLst/>
            </c:spPr>
            <c:extLst>
              <c:ext xmlns:c16="http://schemas.microsoft.com/office/drawing/2014/chart" uri="{C3380CC4-5D6E-409C-BE32-E72D297353CC}">
                <c16:uniqueId val="{00000009-5E01-4135-AB6B-6715B451EB52}"/>
              </c:ext>
            </c:extLst>
          </c:dPt>
          <c:dPt>
            <c:idx val="5"/>
            <c:invertIfNegative val="0"/>
            <c:bubble3D val="0"/>
            <c:spPr>
              <a:solidFill>
                <a:srgbClr val="00B050"/>
              </a:solidFill>
              <a:ln>
                <a:noFill/>
              </a:ln>
              <a:effectLst/>
            </c:spPr>
            <c:extLst>
              <c:ext xmlns:c16="http://schemas.microsoft.com/office/drawing/2014/chart" uri="{C3380CC4-5D6E-409C-BE32-E72D297353CC}">
                <c16:uniqueId val="{0000000B-5E01-4135-AB6B-6715B451EB52}"/>
              </c:ext>
            </c:extLst>
          </c:dPt>
          <c:dPt>
            <c:idx val="6"/>
            <c:invertIfNegative val="0"/>
            <c:bubble3D val="0"/>
            <c:spPr>
              <a:solidFill>
                <a:srgbClr val="00B050"/>
              </a:solidFill>
              <a:ln>
                <a:noFill/>
              </a:ln>
              <a:effectLst/>
            </c:spPr>
            <c:extLst>
              <c:ext xmlns:c16="http://schemas.microsoft.com/office/drawing/2014/chart" uri="{C3380CC4-5D6E-409C-BE32-E72D297353CC}">
                <c16:uniqueId val="{0000000D-5E01-4135-AB6B-6715B451EB52}"/>
              </c:ext>
            </c:extLst>
          </c:dPt>
          <c:dPt>
            <c:idx val="7"/>
            <c:invertIfNegative val="0"/>
            <c:bubble3D val="0"/>
            <c:spPr>
              <a:solidFill>
                <a:srgbClr val="00B050"/>
              </a:solidFill>
              <a:ln>
                <a:noFill/>
              </a:ln>
              <a:effectLst/>
            </c:spPr>
            <c:extLst>
              <c:ext xmlns:c16="http://schemas.microsoft.com/office/drawing/2014/chart" uri="{C3380CC4-5D6E-409C-BE32-E72D297353CC}">
                <c16:uniqueId val="{0000000F-5E01-4135-AB6B-6715B451EB52}"/>
              </c:ext>
            </c:extLst>
          </c:dPt>
          <c:dPt>
            <c:idx val="8"/>
            <c:invertIfNegative val="0"/>
            <c:bubble3D val="0"/>
            <c:spPr>
              <a:solidFill>
                <a:srgbClr val="00B050"/>
              </a:solidFill>
              <a:ln>
                <a:noFill/>
              </a:ln>
              <a:effectLst/>
            </c:spPr>
            <c:extLst>
              <c:ext xmlns:c16="http://schemas.microsoft.com/office/drawing/2014/chart" uri="{C3380CC4-5D6E-409C-BE32-E72D297353CC}">
                <c16:uniqueId val="{00000011-5E01-4135-AB6B-6715B451EB52}"/>
              </c:ext>
            </c:extLst>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'REKAP PER UNSUR'!$V$1:$V$9</c:f>
              <c:strCache>
                <c:ptCount val="9"/>
                <c:pt idx="0">
                  <c:v>Persyaratan</c:v>
                </c:pt>
                <c:pt idx="1">
                  <c:v>Prosedur</c:v>
                </c:pt>
                <c:pt idx="2">
                  <c:v>Jangka Waktu</c:v>
                </c:pt>
                <c:pt idx="3">
                  <c:v>Tarif</c:v>
                </c:pt>
                <c:pt idx="4">
                  <c:v>Produk</c:v>
                </c:pt>
                <c:pt idx="5">
                  <c:v>Kompetensi</c:v>
                </c:pt>
                <c:pt idx="6">
                  <c:v>Perilaku</c:v>
                </c:pt>
                <c:pt idx="7">
                  <c:v>Pengaduan</c:v>
                </c:pt>
                <c:pt idx="8">
                  <c:v>Sarpras</c:v>
                </c:pt>
              </c:strCache>
            </c:strRef>
          </c:cat>
          <c:val>
            <c:numRef>
              <c:f>'REKAP PER UNSUR'!$U$168:$AC$168</c:f>
              <c:numCache>
                <c:formatCode>0.00</c:formatCode>
                <c:ptCount val="9"/>
                <c:pt idx="0">
                  <c:v>3.430583465883668</c:v>
                </c:pt>
                <c:pt idx="1">
                  <c:v>3.4476642312712626</c:v>
                </c:pt>
                <c:pt idx="2" formatCode="0.000">
                  <c:v>3.4868951195293336</c:v>
                </c:pt>
                <c:pt idx="3" formatCode="0.000">
                  <c:v>3.4863689824043718</c:v>
                </c:pt>
                <c:pt idx="4">
                  <c:v>3.3423069373543881</c:v>
                </c:pt>
                <c:pt idx="5" formatCode="0.000">
                  <c:v>3.5023681580294777</c:v>
                </c:pt>
                <c:pt idx="6" formatCode="0.000">
                  <c:v>3.5039353482088358</c:v>
                </c:pt>
                <c:pt idx="7">
                  <c:v>3.4561897735791782</c:v>
                </c:pt>
                <c:pt idx="8">
                  <c:v>3.4050062885163301</c:v>
                </c:pt>
              </c:numCache>
            </c:numRef>
          </c:val>
          <c:extLst>
            <c:ext xmlns:c16="http://schemas.microsoft.com/office/drawing/2014/chart" uri="{C3380CC4-5D6E-409C-BE32-E72D297353CC}">
              <c16:uniqueId val="{00000012-5E01-4135-AB6B-6715B451EB52}"/>
            </c:ext>
          </c:extLst>
        </c:ser>
        <c:dLbls>
          <c:showLegendKey val="0"/>
          <c:showVal val="0"/>
          <c:showCatName val="0"/>
          <c:showSerName val="0"/>
          <c:showPercent val="0"/>
          <c:showBubbleSize val="0"/>
        </c:dLbls>
        <c:gapWidth val="219"/>
        <c:overlap val="-27"/>
        <c:axId val="1485595200"/>
        <c:axId val="1485597120"/>
      </c:barChart>
      <c:catAx>
        <c:axId val="1485595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597120"/>
        <c:crosses val="autoZero"/>
        <c:auto val="1"/>
        <c:lblAlgn val="ctr"/>
        <c:lblOffset val="100"/>
        <c:noMultiLvlLbl val="0"/>
      </c:catAx>
      <c:valAx>
        <c:axId val="14855971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tx1">
                    <a:lumMod val="65000"/>
                    <a:lumOff val="35000"/>
                  </a:schemeClr>
                </a:solidFill>
                <a:latin typeface="+mn-lt"/>
                <a:ea typeface="+mn-ea"/>
                <a:cs typeface="+mn-cs"/>
              </a:defRPr>
            </a:pPr>
            <a:endParaRPr lang="en-US"/>
          </a:p>
        </c:txPr>
        <c:crossAx val="1485595200"/>
        <c:crosses val="autoZero"/>
        <c:crossBetween val="between"/>
      </c:valAx>
      <c:spPr>
        <a:noFill/>
        <a:ln>
          <a:noFill/>
        </a:ln>
        <a:effectLst/>
      </c:spPr>
    </c:plotArea>
    <c:plotVisOnly val="1"/>
    <c:dispBlanksAs val="gap"/>
    <c:showDLblsOverMax val="0"/>
    <c:extLst>
      <c:ext uri="{0b15fc19-7d7d-44ad-8c2d-2c3a37ce22c3}">
        <chartProps xmlns="https://web.wps.cn/et/2018/main" chartId="{73b59964-a815-468f-ba01-85358ca63dca}"/>
      </c:ext>
    </c:extLst>
  </c:chart>
  <c:spPr>
    <a:solidFill>
      <a:schemeClr val="bg1"/>
    </a:solidFill>
    <a:ln w="9525" cap="flat" cmpd="sng" algn="ctr">
      <a:solidFill>
        <a:schemeClr val="tx1">
          <a:lumMod val="15000"/>
          <a:lumOff val="85000"/>
        </a:schemeClr>
      </a:solidFill>
      <a:round/>
    </a:ln>
    <a:effectLst/>
  </c:spPr>
  <c:txPr>
    <a:bodyPr/>
    <a:lstStyle/>
    <a:p>
      <a:pPr>
        <a:defRPr lang="en-GB"/>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23</xdr:col>
      <xdr:colOff>38100</xdr:colOff>
      <xdr:row>0</xdr:row>
      <xdr:rowOff>80962</xdr:rowOff>
    </xdr:from>
    <xdr:to>
      <xdr:col>33</xdr:col>
      <xdr:colOff>514350</xdr:colOff>
      <xdr:row>14</xdr:row>
      <xdr:rowOff>157162</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9525</xdr:colOff>
      <xdr:row>68</xdr:row>
      <xdr:rowOff>80962</xdr:rowOff>
    </xdr:from>
    <xdr:to>
      <xdr:col>37</xdr:col>
      <xdr:colOff>390525</xdr:colOff>
      <xdr:row>82</xdr:row>
      <xdr:rowOff>157162</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33</xdr:col>
      <xdr:colOff>247650</xdr:colOff>
      <xdr:row>117</xdr:row>
      <xdr:rowOff>100012</xdr:rowOff>
    </xdr:from>
    <xdr:to>
      <xdr:col>40</xdr:col>
      <xdr:colOff>552450</xdr:colOff>
      <xdr:row>131</xdr:row>
      <xdr:rowOff>176212</xdr:rowOff>
    </xdr:to>
    <xdr:graphicFrame macro="">
      <xdr:nvGraphicFramePr>
        <xdr:cNvPr id="6" name="Chart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85725</xdr:colOff>
      <xdr:row>23</xdr:row>
      <xdr:rowOff>14287</xdr:rowOff>
    </xdr:from>
    <xdr:to>
      <xdr:col>28</xdr:col>
      <xdr:colOff>381000</xdr:colOff>
      <xdr:row>37</xdr:row>
      <xdr:rowOff>90487</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352425</xdr:colOff>
      <xdr:row>48</xdr:row>
      <xdr:rowOff>138112</xdr:rowOff>
    </xdr:from>
    <xdr:to>
      <xdr:col>38</xdr:col>
      <xdr:colOff>123825</xdr:colOff>
      <xdr:row>63</xdr:row>
      <xdr:rowOff>23812</xdr:rowOff>
    </xdr:to>
    <xdr:graphicFrame macro="">
      <xdr:nvGraphicFramePr>
        <xdr:cNvPr id="7" name="Chart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31</xdr:col>
      <xdr:colOff>103093</xdr:colOff>
      <xdr:row>92</xdr:row>
      <xdr:rowOff>150998</xdr:rowOff>
    </xdr:from>
    <xdr:to>
      <xdr:col>39</xdr:col>
      <xdr:colOff>286870</xdr:colOff>
      <xdr:row>107</xdr:row>
      <xdr:rowOff>47904</xdr:rowOff>
    </xdr:to>
    <xdr:graphicFrame macro="">
      <xdr:nvGraphicFramePr>
        <xdr:cNvPr id="9" name="Chart 8">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361950</xdr:colOff>
      <xdr:row>138</xdr:row>
      <xdr:rowOff>61912</xdr:rowOff>
    </xdr:from>
    <xdr:to>
      <xdr:col>39</xdr:col>
      <xdr:colOff>133350</xdr:colOff>
      <xdr:row>152</xdr:row>
      <xdr:rowOff>138112</xdr:rowOff>
    </xdr:to>
    <xdr:graphicFrame macro="">
      <xdr:nvGraphicFramePr>
        <xdr:cNvPr id="10" name="Chart 9">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35</xdr:col>
      <xdr:colOff>276225</xdr:colOff>
      <xdr:row>6</xdr:row>
      <xdr:rowOff>100012</xdr:rowOff>
    </xdr:from>
    <xdr:to>
      <xdr:col>42</xdr:col>
      <xdr:colOff>581025</xdr:colOff>
      <xdr:row>20</xdr:row>
      <xdr:rowOff>176212</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639015</xdr:colOff>
      <xdr:row>173</xdr:row>
      <xdr:rowOff>126906</xdr:rowOff>
    </xdr:from>
    <xdr:to>
      <xdr:col>29</xdr:col>
      <xdr:colOff>552729</xdr:colOff>
      <xdr:row>188</xdr:row>
      <xdr:rowOff>23812</xdr:rowOff>
    </xdr:to>
    <xdr:graphicFrame macro="">
      <xdr:nvGraphicFramePr>
        <xdr:cNvPr id="8" name="Chart 7">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421957</xdr:colOff>
      <xdr:row>16</xdr:row>
      <xdr:rowOff>22859</xdr:rowOff>
    </xdr:from>
    <xdr:to>
      <xdr:col>24</xdr:col>
      <xdr:colOff>601980</xdr:colOff>
      <xdr:row>30</xdr:row>
      <xdr:rowOff>55244</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385762</xdr:colOff>
      <xdr:row>0</xdr:row>
      <xdr:rowOff>76200</xdr:rowOff>
    </xdr:from>
    <xdr:to>
      <xdr:col>25</xdr:col>
      <xdr:colOff>80962</xdr:colOff>
      <xdr:row>14</xdr:row>
      <xdr:rowOff>144780</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28</xdr:row>
      <xdr:rowOff>0</xdr:rowOff>
    </xdr:from>
    <xdr:to>
      <xdr:col>18</xdr:col>
      <xdr:colOff>161925</xdr:colOff>
      <xdr:row>42</xdr:row>
      <xdr:rowOff>76200</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43</xdr:row>
      <xdr:rowOff>0</xdr:rowOff>
    </xdr:from>
    <xdr:to>
      <xdr:col>18</xdr:col>
      <xdr:colOff>161925</xdr:colOff>
      <xdr:row>57</xdr:row>
      <xdr:rowOff>76200</xdr:rowOff>
    </xdr:to>
    <xdr:graphicFrame macro="">
      <xdr:nvGraphicFramePr>
        <xdr:cNvPr id="7" name="Chart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2</xdr:col>
      <xdr:colOff>504825</xdr:colOff>
      <xdr:row>15</xdr:row>
      <xdr:rowOff>95250</xdr:rowOff>
    </xdr:from>
    <xdr:ext cx="2272353" cy="800155"/>
    <xdr:sp macro="" textlink="'REKAP PER UNSUR'!AJ173">
      <xdr:nvSpPr>
        <xdr:cNvPr id="2" name="TextBox 1">
          <a:extLst>
            <a:ext uri="{FF2B5EF4-FFF2-40B4-BE49-F238E27FC236}">
              <a16:creationId xmlns:a16="http://schemas.microsoft.com/office/drawing/2014/main" id="{1E57A255-165E-E749-2B33-CF5B1FCADC28}"/>
            </a:ext>
          </a:extLst>
        </xdr:cNvPr>
        <xdr:cNvSpPr txBox="1"/>
      </xdr:nvSpPr>
      <xdr:spPr>
        <a:xfrm>
          <a:off x="1365885" y="3059430"/>
          <a:ext cx="2272353" cy="800155"/>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9CE1A1DC-43EB-44B6-ADC4-4FD24F2E3DAB}" type="TxLink">
            <a:rPr lang="en-US" sz="4800" b="0" i="0" u="none" strike="noStrike">
              <a:solidFill>
                <a:srgbClr val="000000"/>
              </a:solidFill>
              <a:latin typeface="Arial" panose="020B0604020202020204" pitchFamily="34" charset="0"/>
              <a:ea typeface="Calibri"/>
              <a:cs typeface="Arial" panose="020B0604020202020204" pitchFamily="34" charset="0"/>
            </a:rPr>
            <a:t>88,85</a:t>
          </a:fld>
          <a:r>
            <a:rPr lang="en-US" sz="4800" b="0" i="0" u="none" strike="noStrike">
              <a:solidFill>
                <a:srgbClr val="000000"/>
              </a:solidFill>
              <a:latin typeface="Arial" panose="020B0604020202020204" pitchFamily="34" charset="0"/>
              <a:ea typeface="Calibri"/>
              <a:cs typeface="Arial" panose="020B0604020202020204" pitchFamily="34" charset="0"/>
            </a:rPr>
            <a:t>%</a:t>
          </a:r>
          <a:endParaRPr lang="en-US" sz="4800" b="0">
            <a:latin typeface="Arial" panose="020B0604020202020204" pitchFamily="34" charset="0"/>
            <a:cs typeface="Arial" panose="020B0604020202020204" pitchFamily="34" charset="0"/>
          </a:endParaRPr>
        </a:p>
      </xdr:txBody>
    </xdr:sp>
    <xdr:clientData/>
  </xdr:oneCellAnchor>
  <xdr:oneCellAnchor>
    <xdr:from>
      <xdr:col>2</xdr:col>
      <xdr:colOff>1685925</xdr:colOff>
      <xdr:row>10</xdr:row>
      <xdr:rowOff>161925</xdr:rowOff>
    </xdr:from>
    <xdr:ext cx="1402372" cy="505267"/>
    <xdr:sp macro="" textlink="'REKAP PER INDIKATOR'!Y36">
      <xdr:nvSpPr>
        <xdr:cNvPr id="3" name="TextBox 2">
          <a:extLst>
            <a:ext uri="{FF2B5EF4-FFF2-40B4-BE49-F238E27FC236}">
              <a16:creationId xmlns:a16="http://schemas.microsoft.com/office/drawing/2014/main" id="{A161BE9A-9DFF-4B49-A787-68CE7C94E56C}"/>
            </a:ext>
          </a:extLst>
        </xdr:cNvPr>
        <xdr:cNvSpPr txBox="1"/>
      </xdr:nvSpPr>
      <xdr:spPr>
        <a:xfrm>
          <a:off x="2546985" y="2173605"/>
          <a:ext cx="1402372" cy="505267"/>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DA104382-D138-4FE9-85EF-B76616652935}" type="TxLink">
            <a:rPr lang="en-US" sz="2800" b="0" i="0" u="none" strike="noStrike">
              <a:solidFill>
                <a:srgbClr val="000000"/>
              </a:solidFill>
              <a:latin typeface="Arial" panose="020B0604020202020204" pitchFamily="34" charset="0"/>
              <a:ea typeface="Calibri"/>
              <a:cs typeface="Arial" panose="020B0604020202020204" pitchFamily="34" charset="0"/>
            </a:rPr>
            <a:t>86,28%</a:t>
          </a:fld>
          <a:endParaRPr lang="en-US" sz="2800">
            <a:latin typeface="Arial" panose="020B0604020202020204" pitchFamily="34" charset="0"/>
            <a:cs typeface="Arial" panose="020B0604020202020204" pitchFamily="34" charset="0"/>
          </a:endParaRPr>
        </a:p>
      </xdr:txBody>
    </xdr:sp>
    <xdr:clientData/>
  </xdr:oneCellAnchor>
  <xdr:oneCellAnchor>
    <xdr:from>
      <xdr:col>2</xdr:col>
      <xdr:colOff>95250</xdr:colOff>
      <xdr:row>10</xdr:row>
      <xdr:rowOff>161925</xdr:rowOff>
    </xdr:from>
    <xdr:ext cx="1402372" cy="505267"/>
    <xdr:sp macro="" textlink="'REKAP PER INDIKATOR'!W36">
      <xdr:nvSpPr>
        <xdr:cNvPr id="4" name="TextBox 3">
          <a:extLst>
            <a:ext uri="{FF2B5EF4-FFF2-40B4-BE49-F238E27FC236}">
              <a16:creationId xmlns:a16="http://schemas.microsoft.com/office/drawing/2014/main" id="{D1C416E8-4976-FF28-5B70-BB295F93931C}"/>
            </a:ext>
          </a:extLst>
        </xdr:cNvPr>
        <xdr:cNvSpPr txBox="1"/>
      </xdr:nvSpPr>
      <xdr:spPr>
        <a:xfrm>
          <a:off x="956310" y="2173605"/>
          <a:ext cx="1402372" cy="505267"/>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5733C557-1633-4B02-BA37-FA3B4DF60F07}" type="TxLink">
            <a:rPr lang="en-US" sz="2800" b="0" i="0" u="none" strike="noStrike">
              <a:solidFill>
                <a:srgbClr val="000000"/>
              </a:solidFill>
              <a:latin typeface="Arial" panose="020B0604020202020204" pitchFamily="34" charset="0"/>
              <a:ea typeface="Calibri"/>
              <a:cs typeface="Arial" panose="020B0604020202020204" pitchFamily="34" charset="0"/>
            </a:rPr>
            <a:t>91,41%</a:t>
          </a:fld>
          <a:endParaRPr lang="en-US" sz="2800">
            <a:latin typeface="Arial" panose="020B0604020202020204" pitchFamily="34" charset="0"/>
            <a:cs typeface="Arial" panose="020B0604020202020204" pitchFamily="34" charset="0"/>
          </a:endParaRPr>
        </a:p>
      </xdr:txBody>
    </xdr:sp>
    <xdr:clientData/>
  </xdr:oneCellAnchor>
  <xdr:oneCellAnchor>
    <xdr:from>
      <xdr:col>2</xdr:col>
      <xdr:colOff>95250</xdr:colOff>
      <xdr:row>9</xdr:row>
      <xdr:rowOff>47625</xdr:rowOff>
    </xdr:from>
    <xdr:ext cx="1452705" cy="239809"/>
    <xdr:sp macro="" textlink="">
      <xdr:nvSpPr>
        <xdr:cNvPr id="5" name="TextBox 4">
          <a:extLst>
            <a:ext uri="{FF2B5EF4-FFF2-40B4-BE49-F238E27FC236}">
              <a16:creationId xmlns:a16="http://schemas.microsoft.com/office/drawing/2014/main" id="{7D0AB41A-9EE9-81F0-E054-962EFC7C224E}"/>
            </a:ext>
          </a:extLst>
        </xdr:cNvPr>
        <xdr:cNvSpPr txBox="1"/>
      </xdr:nvSpPr>
      <xdr:spPr>
        <a:xfrm>
          <a:off x="333375" y="1714500"/>
          <a:ext cx="1452705"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panose="020B0604020202020204" pitchFamily="34" charset="0"/>
              <a:cs typeface="Arial" panose="020B0604020202020204" pitchFamily="34" charset="0"/>
            </a:rPr>
            <a:t>NILAI IKM STANDAR</a:t>
          </a:r>
        </a:p>
      </xdr:txBody>
    </xdr:sp>
    <xdr:clientData/>
  </xdr:oneCellAnchor>
  <xdr:oneCellAnchor>
    <xdr:from>
      <xdr:col>2</xdr:col>
      <xdr:colOff>1781175</xdr:colOff>
      <xdr:row>9</xdr:row>
      <xdr:rowOff>47625</xdr:rowOff>
    </xdr:from>
    <xdr:ext cx="1267526" cy="239809"/>
    <xdr:sp macro="" textlink="">
      <xdr:nvSpPr>
        <xdr:cNvPr id="6" name="TextBox 5">
          <a:extLst>
            <a:ext uri="{FF2B5EF4-FFF2-40B4-BE49-F238E27FC236}">
              <a16:creationId xmlns:a16="http://schemas.microsoft.com/office/drawing/2014/main" id="{DD70A4C8-8B97-54D7-1816-27946E9A04E7}"/>
            </a:ext>
          </a:extLst>
        </xdr:cNvPr>
        <xdr:cNvSpPr txBox="1"/>
      </xdr:nvSpPr>
      <xdr:spPr>
        <a:xfrm>
          <a:off x="2019300" y="1714500"/>
          <a:ext cx="1267526"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panose="020B0604020202020204" pitchFamily="34" charset="0"/>
              <a:cs typeface="Arial" panose="020B0604020202020204" pitchFamily="34" charset="0"/>
            </a:rPr>
            <a:t>NILAI IKM RAPAT</a:t>
          </a:r>
        </a:p>
      </xdr:txBody>
    </xdr:sp>
    <xdr:clientData/>
  </xdr:oneCellAnchor>
  <xdr:oneCellAnchor>
    <xdr:from>
      <xdr:col>2</xdr:col>
      <xdr:colOff>895350</xdr:colOff>
      <xdr:row>14</xdr:row>
      <xdr:rowOff>0</xdr:rowOff>
    </xdr:from>
    <xdr:ext cx="1638269" cy="239809"/>
    <xdr:sp macro="" textlink="">
      <xdr:nvSpPr>
        <xdr:cNvPr id="7" name="TextBox 6">
          <a:extLst>
            <a:ext uri="{FF2B5EF4-FFF2-40B4-BE49-F238E27FC236}">
              <a16:creationId xmlns:a16="http://schemas.microsoft.com/office/drawing/2014/main" id="{419F3E5D-CAA8-8247-B633-5681C1E9BE44}"/>
            </a:ext>
          </a:extLst>
        </xdr:cNvPr>
        <xdr:cNvSpPr txBox="1"/>
      </xdr:nvSpPr>
      <xdr:spPr>
        <a:xfrm>
          <a:off x="1133475" y="2619375"/>
          <a:ext cx="1638269"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panose="020B0604020202020204" pitchFamily="34" charset="0"/>
              <a:cs typeface="Arial" panose="020B0604020202020204" pitchFamily="34" charset="0"/>
            </a:rPr>
            <a:t>NILAI IKM SEMESTER</a:t>
          </a:r>
          <a:r>
            <a:rPr lang="en-US" sz="1000" b="1" baseline="0">
              <a:latin typeface="Arial" panose="020B0604020202020204" pitchFamily="34" charset="0"/>
              <a:cs typeface="Arial" panose="020B0604020202020204" pitchFamily="34" charset="0"/>
            </a:rPr>
            <a:t> II</a:t>
          </a:r>
          <a:endParaRPr lang="en-US" sz="1000" b="1">
            <a:latin typeface="Arial" panose="020B0604020202020204" pitchFamily="34" charset="0"/>
            <a:cs typeface="Arial" panose="020B06040202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73"/>
  <sheetViews>
    <sheetView showGridLines="0" zoomScale="85" zoomScaleNormal="85" workbookViewId="0">
      <selection activeCell="AJ173" sqref="AJ173"/>
    </sheetView>
  </sheetViews>
  <sheetFormatPr defaultColWidth="9" defaultRowHeight="14.4"/>
  <cols>
    <col min="1" max="1" width="17.44140625" customWidth="1"/>
    <col min="2" max="10" width="5" style="5" customWidth="1"/>
    <col min="12" max="12" width="6" customWidth="1"/>
    <col min="13" max="13" width="4" customWidth="1"/>
    <col min="14" max="14" width="5" customWidth="1"/>
    <col min="15" max="15" width="2.33203125" customWidth="1"/>
    <col min="16" max="16" width="6" customWidth="1"/>
    <col min="17" max="17" width="2.33203125" customWidth="1"/>
    <col min="18" max="18" width="11.33203125" customWidth="1"/>
    <col min="19" max="19" width="5.5546875" customWidth="1"/>
    <col min="20" max="20" width="17.33203125" customWidth="1"/>
    <col min="21" max="29" width="5.88671875" customWidth="1"/>
    <col min="31" max="31" width="6" customWidth="1"/>
    <col min="32" max="32" width="2" customWidth="1"/>
    <col min="35" max="35" width="17.33203125" customWidth="1"/>
  </cols>
  <sheetData>
    <row r="1" spans="1:22" s="40" customFormat="1">
      <c r="A1" s="44" t="s">
        <v>0</v>
      </c>
      <c r="B1" s="45"/>
      <c r="C1" s="45"/>
      <c r="D1" s="45"/>
      <c r="E1" s="45"/>
      <c r="F1" s="45"/>
      <c r="G1" s="45"/>
      <c r="H1" s="45"/>
      <c r="I1" s="45"/>
      <c r="J1" s="45"/>
      <c r="U1" s="44" t="s">
        <v>1</v>
      </c>
      <c r="V1" s="44" t="s">
        <v>2</v>
      </c>
    </row>
    <row r="2" spans="1:22">
      <c r="A2" s="2" t="s">
        <v>3</v>
      </c>
      <c r="U2" s="2" t="s">
        <v>4</v>
      </c>
      <c r="V2" s="2" t="s">
        <v>5</v>
      </c>
    </row>
    <row r="3" spans="1:22">
      <c r="A3" s="167"/>
      <c r="B3" s="157" t="s">
        <v>6</v>
      </c>
      <c r="C3" s="158"/>
      <c r="D3" s="158"/>
      <c r="E3" s="158"/>
      <c r="F3" s="158"/>
      <c r="G3" s="158"/>
      <c r="H3" s="158"/>
      <c r="I3" s="158"/>
      <c r="J3" s="158"/>
      <c r="N3" s="2">
        <v>1</v>
      </c>
      <c r="O3" s="2" t="s">
        <v>7</v>
      </c>
      <c r="P3" s="2">
        <v>25</v>
      </c>
      <c r="Q3" s="2" t="s">
        <v>7</v>
      </c>
      <c r="R3" s="2" t="s">
        <v>8</v>
      </c>
      <c r="S3" s="56"/>
      <c r="U3" s="2" t="s">
        <v>9</v>
      </c>
      <c r="V3" s="2" t="s">
        <v>10</v>
      </c>
    </row>
    <row r="4" spans="1:22">
      <c r="A4" s="167"/>
      <c r="B4" s="46" t="s">
        <v>1</v>
      </c>
      <c r="C4" s="46" t="s">
        <v>4</v>
      </c>
      <c r="D4" s="46" t="s">
        <v>9</v>
      </c>
      <c r="E4" s="46" t="s">
        <v>11</v>
      </c>
      <c r="F4" s="46" t="s">
        <v>12</v>
      </c>
      <c r="G4" s="46" t="s">
        <v>13</v>
      </c>
      <c r="H4" s="46" t="s">
        <v>14</v>
      </c>
      <c r="I4" s="46" t="s">
        <v>15</v>
      </c>
      <c r="J4" s="46" t="s">
        <v>16</v>
      </c>
      <c r="N4" s="2">
        <v>2.6</v>
      </c>
      <c r="O4" s="2" t="s">
        <v>17</v>
      </c>
      <c r="P4" s="2">
        <v>65</v>
      </c>
      <c r="Q4" s="2" t="s">
        <v>17</v>
      </c>
      <c r="R4" s="2" t="s">
        <v>18</v>
      </c>
      <c r="S4" s="2"/>
      <c r="U4" s="2" t="s">
        <v>11</v>
      </c>
      <c r="V4" s="2" t="s">
        <v>19</v>
      </c>
    </row>
    <row r="5" spans="1:22">
      <c r="A5" s="47" t="s">
        <v>20</v>
      </c>
      <c r="B5" s="48">
        <f>'Regli-S'!F19</f>
        <v>3.5974025974025974</v>
      </c>
      <c r="C5" s="48">
        <f>'Regli-S'!G19</f>
        <v>3.5714285714285716</v>
      </c>
      <c r="D5" s="48">
        <f>'Regli-S'!H19</f>
        <v>3.5844155844155843</v>
      </c>
      <c r="E5" s="48">
        <f>'Regli-S'!I19</f>
        <v>3.8701298701298703</v>
      </c>
      <c r="F5" s="48">
        <f>'Regli-S'!J19</f>
        <v>3.5454545454545454</v>
      </c>
      <c r="G5" s="48">
        <f>'Regli-S'!K19</f>
        <v>3.5844155844155843</v>
      </c>
      <c r="H5" s="48">
        <f>'Regli-S'!L19</f>
        <v>3.5714285714285716</v>
      </c>
      <c r="I5" s="48">
        <f>'Regli-S'!M19</f>
        <v>3.8701298701298703</v>
      </c>
      <c r="J5" s="48">
        <f>'Regli-S'!N19</f>
        <v>3.5454545454545454</v>
      </c>
      <c r="L5" s="2">
        <f>ROUND((AVERAGE(B5:J5)/4)*100,2)</f>
        <v>90.95</v>
      </c>
      <c r="M5">
        <v>77</v>
      </c>
      <c r="N5" s="2">
        <v>3.07</v>
      </c>
      <c r="O5" s="2" t="s">
        <v>21</v>
      </c>
      <c r="P5" s="2">
        <v>76.61</v>
      </c>
      <c r="Q5" s="2" t="s">
        <v>21</v>
      </c>
      <c r="R5" s="2" t="s">
        <v>22</v>
      </c>
      <c r="S5" s="2"/>
      <c r="U5" s="2" t="s">
        <v>12</v>
      </c>
      <c r="V5" s="2" t="s">
        <v>23</v>
      </c>
    </row>
    <row r="6" spans="1:22">
      <c r="A6" s="49" t="s">
        <v>24</v>
      </c>
      <c r="B6" s="50" t="str">
        <f t="shared" ref="B6:J6" si="0">VLOOKUP(B5,$N$3:$O$6,2,TRUE)</f>
        <v>A</v>
      </c>
      <c r="C6" s="50" t="str">
        <f t="shared" si="0"/>
        <v>A</v>
      </c>
      <c r="D6" s="50" t="str">
        <f t="shared" si="0"/>
        <v>A</v>
      </c>
      <c r="E6" s="50" t="str">
        <f t="shared" si="0"/>
        <v>A</v>
      </c>
      <c r="F6" s="50" t="str">
        <f t="shared" si="0"/>
        <v>A</v>
      </c>
      <c r="G6" s="50" t="str">
        <f t="shared" si="0"/>
        <v>A</v>
      </c>
      <c r="H6" s="50" t="str">
        <f t="shared" si="0"/>
        <v>A</v>
      </c>
      <c r="I6" s="50" t="str">
        <f t="shared" si="0"/>
        <v>A</v>
      </c>
      <c r="J6" s="50" t="str">
        <f t="shared" si="0"/>
        <v>A</v>
      </c>
      <c r="N6" s="2">
        <v>3.54</v>
      </c>
      <c r="O6" s="2" t="s">
        <v>25</v>
      </c>
      <c r="P6" s="2">
        <v>88.31</v>
      </c>
      <c r="Q6" s="2" t="s">
        <v>25</v>
      </c>
      <c r="R6" s="2" t="s">
        <v>26</v>
      </c>
      <c r="S6" s="2"/>
      <c r="U6" s="2" t="s">
        <v>13</v>
      </c>
      <c r="V6" s="2" t="s">
        <v>27</v>
      </c>
    </row>
    <row r="7" spans="1:22">
      <c r="A7" s="47" t="s">
        <v>28</v>
      </c>
      <c r="B7" s="159" t="str">
        <f>TEXT(L5,"0,00")&amp;" ("&amp;VLOOKUP(L5,$P$3:$Q$6,2,TRUE)&amp;" dan Kinerja Pelayanan "&amp;VLOOKUP(L7,$Q$3:$R$6,2,FALSE)&amp;")"</f>
        <v>90,95 (A dan Kinerja Pelayanan Sangat Baik)</v>
      </c>
      <c r="C7" s="159"/>
      <c r="D7" s="159"/>
      <c r="E7" s="159"/>
      <c r="F7" s="159"/>
      <c r="G7" s="159"/>
      <c r="H7" s="159"/>
      <c r="I7" s="159"/>
      <c r="J7" s="159"/>
      <c r="L7" t="str">
        <f>VLOOKUP(L5,$P$3:$Q$6,2,TRUE)</f>
        <v>A</v>
      </c>
      <c r="O7" s="10"/>
      <c r="P7" s="2"/>
      <c r="Q7" s="2"/>
      <c r="R7" s="2"/>
      <c r="S7" s="2"/>
      <c r="U7" s="2" t="s">
        <v>14</v>
      </c>
      <c r="V7" s="2" t="s">
        <v>29</v>
      </c>
    </row>
    <row r="8" spans="1:22">
      <c r="U8" s="2" t="s">
        <v>15</v>
      </c>
      <c r="V8" s="2" t="s">
        <v>30</v>
      </c>
    </row>
    <row r="9" spans="1:22">
      <c r="A9" s="2" t="s">
        <v>31</v>
      </c>
      <c r="U9" s="2" t="s">
        <v>16</v>
      </c>
      <c r="V9" s="2" t="s">
        <v>32</v>
      </c>
    </row>
    <row r="10" spans="1:22">
      <c r="A10" s="167"/>
      <c r="B10" s="157" t="s">
        <v>6</v>
      </c>
      <c r="C10" s="160"/>
      <c r="D10" s="160"/>
      <c r="E10" s="160"/>
      <c r="F10" s="160"/>
      <c r="G10" s="160"/>
      <c r="H10" s="160"/>
      <c r="I10" s="160"/>
      <c r="J10" s="160"/>
    </row>
    <row r="11" spans="1:22">
      <c r="A11" s="167"/>
      <c r="B11" s="46" t="s">
        <v>1</v>
      </c>
      <c r="C11" s="46" t="s">
        <v>4</v>
      </c>
      <c r="D11" s="46" t="s">
        <v>9</v>
      </c>
      <c r="E11" s="46" t="s">
        <v>11</v>
      </c>
      <c r="F11" s="46" t="s">
        <v>12</v>
      </c>
      <c r="G11" s="46" t="s">
        <v>13</v>
      </c>
      <c r="H11" s="46" t="s">
        <v>14</v>
      </c>
      <c r="I11" s="46" t="s">
        <v>15</v>
      </c>
      <c r="J11" s="46" t="s">
        <v>16</v>
      </c>
    </row>
    <row r="12" spans="1:22">
      <c r="A12" s="51" t="s">
        <v>20</v>
      </c>
      <c r="B12" s="52">
        <f>'Kesus-S'!F19</f>
        <v>3.4942528735632186</v>
      </c>
      <c r="C12" s="52">
        <f>'Kesus-S'!G19</f>
        <v>3.5172413793103448</v>
      </c>
      <c r="D12" s="52">
        <f>'Kesus-S'!H19</f>
        <v>3.4597701149425286</v>
      </c>
      <c r="E12" s="52">
        <f>'Kesus-S'!I19</f>
        <v>3.9425287356321839</v>
      </c>
      <c r="F12" s="52">
        <f>'Kesus-S'!J19</f>
        <v>3.4712643678160919</v>
      </c>
      <c r="G12" s="52">
        <f>'Kesus-S'!K19</f>
        <v>3.5517241379310347</v>
      </c>
      <c r="H12" s="52">
        <f>'Kesus-S'!L19</f>
        <v>3.6436781609195403</v>
      </c>
      <c r="I12" s="52">
        <f>'Kesus-S'!M19</f>
        <v>3.9885057471264367</v>
      </c>
      <c r="J12" s="52">
        <f>'Kesus-S'!N19</f>
        <v>3.735632183908046</v>
      </c>
      <c r="L12" s="2">
        <f>ROUND((AVERAGE(B12:J12)/4)*100,2)</f>
        <v>91.12</v>
      </c>
      <c r="M12">
        <v>87</v>
      </c>
    </row>
    <row r="13" spans="1:22">
      <c r="A13" s="49" t="s">
        <v>24</v>
      </c>
      <c r="B13" s="50" t="str">
        <f>VLOOKUP(B12,$N$3:$O$6,2,TRUE)</f>
        <v>B</v>
      </c>
      <c r="C13" s="50" t="str">
        <f t="shared" ref="C13:J13" si="1">VLOOKUP(C12,$N$3:$O$6,2,TRUE)</f>
        <v>B</v>
      </c>
      <c r="D13" s="50" t="str">
        <f t="shared" si="1"/>
        <v>B</v>
      </c>
      <c r="E13" s="50" t="str">
        <f t="shared" si="1"/>
        <v>A</v>
      </c>
      <c r="F13" s="50" t="str">
        <f t="shared" si="1"/>
        <v>B</v>
      </c>
      <c r="G13" s="50" t="str">
        <f t="shared" si="1"/>
        <v>A</v>
      </c>
      <c r="H13" s="50" t="str">
        <f t="shared" si="1"/>
        <v>A</v>
      </c>
      <c r="I13" s="50" t="str">
        <f t="shared" si="1"/>
        <v>A</v>
      </c>
      <c r="J13" s="50" t="str">
        <f t="shared" si="1"/>
        <v>A</v>
      </c>
    </row>
    <row r="14" spans="1:22">
      <c r="A14" s="49" t="s">
        <v>28</v>
      </c>
      <c r="B14" s="161" t="str">
        <f>TEXT(L12,"0,00")&amp;" ("&amp;VLOOKUP(L12,$P$3:$Q$6,2,TRUE)&amp;" dan Kinerja Pelayanan "&amp;VLOOKUP(L14,$Q$3:$R$6,2,FALSE)&amp;")"</f>
        <v>91,12 (A dan Kinerja Pelayanan Sangat Baik)</v>
      </c>
      <c r="C14" s="161"/>
      <c r="D14" s="161"/>
      <c r="E14" s="161"/>
      <c r="F14" s="161"/>
      <c r="G14" s="161"/>
      <c r="H14" s="161"/>
      <c r="I14" s="161"/>
      <c r="J14" s="161"/>
      <c r="L14" t="str">
        <f>VLOOKUP(L12,$P$3:$Q$6,2,TRUE)</f>
        <v>A</v>
      </c>
    </row>
    <row r="16" spans="1:22">
      <c r="A16" s="2" t="s">
        <v>33</v>
      </c>
    </row>
    <row r="17" spans="1:47">
      <c r="A17" s="167"/>
      <c r="B17" s="157" t="s">
        <v>6</v>
      </c>
      <c r="C17" s="160"/>
      <c r="D17" s="160"/>
      <c r="E17" s="160"/>
      <c r="F17" s="160"/>
      <c r="G17" s="160"/>
      <c r="H17" s="160"/>
      <c r="I17" s="160"/>
      <c r="J17" s="160"/>
      <c r="T17" s="168"/>
      <c r="U17" s="162" t="s">
        <v>6</v>
      </c>
      <c r="V17" s="163"/>
      <c r="W17" s="163"/>
      <c r="X17" s="163"/>
      <c r="Y17" s="163"/>
      <c r="Z17" s="163"/>
      <c r="AA17" s="163"/>
      <c r="AB17" s="163"/>
      <c r="AC17" s="163"/>
    </row>
    <row r="18" spans="1:47">
      <c r="A18" s="167"/>
      <c r="B18" s="46" t="s">
        <v>1</v>
      </c>
      <c r="C18" s="46" t="s">
        <v>4</v>
      </c>
      <c r="D18" s="46" t="s">
        <v>9</v>
      </c>
      <c r="E18" s="46" t="s">
        <v>11</v>
      </c>
      <c r="F18" s="46" t="s">
        <v>12</v>
      </c>
      <c r="G18" s="46" t="s">
        <v>13</v>
      </c>
      <c r="H18" s="46" t="s">
        <v>14</v>
      </c>
      <c r="I18" s="46" t="s">
        <v>15</v>
      </c>
      <c r="J18" s="46" t="s">
        <v>16</v>
      </c>
      <c r="T18" s="168"/>
      <c r="U18" s="57" t="s">
        <v>1</v>
      </c>
      <c r="V18" s="57" t="s">
        <v>4</v>
      </c>
      <c r="W18" s="57" t="s">
        <v>9</v>
      </c>
      <c r="X18" s="57" t="s">
        <v>11</v>
      </c>
      <c r="Y18" s="57" t="s">
        <v>12</v>
      </c>
      <c r="Z18" s="57" t="s">
        <v>13</v>
      </c>
      <c r="AA18" s="57" t="s">
        <v>14</v>
      </c>
      <c r="AB18" s="57" t="s">
        <v>15</v>
      </c>
      <c r="AC18" s="57" t="s">
        <v>16</v>
      </c>
    </row>
    <row r="19" spans="1:47">
      <c r="A19" s="51" t="s">
        <v>20</v>
      </c>
      <c r="B19" s="52">
        <f>'Kesdas-S'!F19</f>
        <v>3.5238095238095237</v>
      </c>
      <c r="C19" s="52">
        <f>'Kesdas-S'!G19</f>
        <v>3.5714285714285716</v>
      </c>
      <c r="D19" s="52">
        <f>'Kesdas-S'!H19</f>
        <v>3.6190476190476191</v>
      </c>
      <c r="E19" s="52">
        <f>'Kesdas-S'!I19</f>
        <v>3.7619047619047619</v>
      </c>
      <c r="F19" s="52">
        <f>'Kesdas-S'!J19</f>
        <v>3.5714285714285716</v>
      </c>
      <c r="G19" s="52">
        <f>'Kesdas-S'!K19</f>
        <v>3.5714285714285716</v>
      </c>
      <c r="H19" s="52">
        <f>'Kesdas-S'!L19</f>
        <v>3.7142857142857144</v>
      </c>
      <c r="I19" s="52">
        <f>'Kesdas-S'!M19</f>
        <v>4</v>
      </c>
      <c r="J19" s="52">
        <f>'Kesdas-S'!N19</f>
        <v>3.5238095238095237</v>
      </c>
      <c r="L19" s="2">
        <f>ROUND((AVERAGE(B19:J19)/4)*100,2)</f>
        <v>91.27</v>
      </c>
      <c r="M19">
        <v>33</v>
      </c>
      <c r="T19" s="58" t="s">
        <v>20</v>
      </c>
      <c r="U19" s="59">
        <f>SUM(B5,B12,B19)/COUNT(B5,B12,B19)</f>
        <v>3.5384883315917803</v>
      </c>
      <c r="V19" s="59">
        <f>SUM(C5,C12,C19)/COUNT(C5,C12,C19)</f>
        <v>3.5533661740558293</v>
      </c>
      <c r="W19" s="59">
        <f t="shared" ref="W19:AC19" si="2">SUM(D5,D12,D19)/COUNT(D5,D12,D19)</f>
        <v>3.5544111061352441</v>
      </c>
      <c r="X19" s="59">
        <f t="shared" si="2"/>
        <v>3.858187789222272</v>
      </c>
      <c r="Y19" s="59">
        <f t="shared" si="2"/>
        <v>3.5293824948997359</v>
      </c>
      <c r="Z19" s="59">
        <f t="shared" si="2"/>
        <v>3.5691894312583972</v>
      </c>
      <c r="AA19" s="59">
        <f t="shared" si="2"/>
        <v>3.6431308155446089</v>
      </c>
      <c r="AB19" s="59">
        <f t="shared" si="2"/>
        <v>3.952878539085436</v>
      </c>
      <c r="AC19" s="59">
        <f t="shared" si="2"/>
        <v>3.601632084390705</v>
      </c>
      <c r="AE19" s="2">
        <f>ROUND((AVERAGE(U19:AC19)/4)*100,2)</f>
        <v>91.11</v>
      </c>
      <c r="AF19">
        <v>3</v>
      </c>
    </row>
    <row r="20" spans="1:47">
      <c r="A20" s="49" t="s">
        <v>24</v>
      </c>
      <c r="B20" s="50" t="str">
        <f t="shared" ref="B20:J20" si="3">VLOOKUP(B19,$N$3:$O$6,2,TRUE)</f>
        <v>B</v>
      </c>
      <c r="C20" s="50" t="str">
        <f t="shared" si="3"/>
        <v>A</v>
      </c>
      <c r="D20" s="50" t="str">
        <f t="shared" si="3"/>
        <v>A</v>
      </c>
      <c r="E20" s="50" t="str">
        <f t="shared" si="3"/>
        <v>A</v>
      </c>
      <c r="F20" s="50" t="str">
        <f t="shared" si="3"/>
        <v>A</v>
      </c>
      <c r="G20" s="50" t="str">
        <f t="shared" si="3"/>
        <v>A</v>
      </c>
      <c r="H20" s="50" t="str">
        <f t="shared" si="3"/>
        <v>A</v>
      </c>
      <c r="I20" s="50" t="str">
        <f t="shared" si="3"/>
        <v>A</v>
      </c>
      <c r="J20" s="50" t="str">
        <f t="shared" si="3"/>
        <v>B</v>
      </c>
      <c r="T20" s="60" t="s">
        <v>24</v>
      </c>
      <c r="U20" s="61" t="str">
        <f>VLOOKUP(U19,$N$3:$O$6,2,TRUE)</f>
        <v>B</v>
      </c>
      <c r="V20" s="61" t="str">
        <f t="shared" ref="V20:AC20" si="4">VLOOKUP(V19,$N$3:$O$6,2,TRUE)</f>
        <v>A</v>
      </c>
      <c r="W20" s="61" t="str">
        <f t="shared" si="4"/>
        <v>A</v>
      </c>
      <c r="X20" s="61" t="str">
        <f t="shared" si="4"/>
        <v>A</v>
      </c>
      <c r="Y20" s="61" t="str">
        <f t="shared" si="4"/>
        <v>B</v>
      </c>
      <c r="Z20" s="61" t="str">
        <f t="shared" si="4"/>
        <v>A</v>
      </c>
      <c r="AA20" s="61" t="str">
        <f t="shared" si="4"/>
        <v>A</v>
      </c>
      <c r="AB20" s="61" t="str">
        <f t="shared" si="4"/>
        <v>A</v>
      </c>
      <c r="AC20" s="61" t="str">
        <f t="shared" si="4"/>
        <v>A</v>
      </c>
    </row>
    <row r="21" spans="1:47" s="41" customFormat="1">
      <c r="A21" s="51" t="s">
        <v>28</v>
      </c>
      <c r="B21" s="164" t="str">
        <f>TEXT(L19,"0,00")&amp;" ("&amp;VLOOKUP(L19,$P$3:$Q$6,2,TRUE)&amp;" dan Kinerja Pelayanan "&amp;VLOOKUP(L21,$Q$3:$R$6,2,FALSE)&amp;")"</f>
        <v>91,27 (A dan Kinerja Pelayanan Sangat Baik)</v>
      </c>
      <c r="C21" s="164"/>
      <c r="D21" s="164"/>
      <c r="E21" s="164"/>
      <c r="F21" s="164"/>
      <c r="G21" s="164"/>
      <c r="H21" s="164"/>
      <c r="I21" s="164"/>
      <c r="J21" s="164"/>
      <c r="K21"/>
      <c r="L21" t="str">
        <f>VLOOKUP(L19,$P$3:$Q$6,2,TRUE)</f>
        <v>A</v>
      </c>
      <c r="M21"/>
      <c r="N21"/>
      <c r="O21"/>
      <c r="P21"/>
      <c r="Q21"/>
      <c r="R21"/>
      <c r="S21"/>
      <c r="T21" s="58" t="s">
        <v>28</v>
      </c>
      <c r="U21" s="165" t="str">
        <f>TEXT(AE19,"0,00")&amp;" ("&amp;VLOOKUP(AE19,$P$3:$Q$6,2,TRUE)&amp;" dan Kinerja Pelayanan "&amp;VLOOKUP(AE21,$Q$3:$R$6,2,FALSE)&amp;")"</f>
        <v>91,11 (A dan Kinerja Pelayanan Sangat Baik)</v>
      </c>
      <c r="V21" s="165"/>
      <c r="W21" s="165"/>
      <c r="X21" s="165"/>
      <c r="Y21" s="165"/>
      <c r="Z21" s="165"/>
      <c r="AA21" s="165"/>
      <c r="AB21" s="165"/>
      <c r="AC21" s="165"/>
      <c r="AE21" s="41" t="str">
        <f>VLOOKUP(AE19,$P$3:$Q$6,2,TRUE)</f>
        <v>A</v>
      </c>
    </row>
    <row r="23" spans="1:47" s="40" customFormat="1">
      <c r="A23" s="44" t="s">
        <v>34</v>
      </c>
      <c r="B23" s="45"/>
      <c r="C23" s="45"/>
      <c r="D23" s="45"/>
      <c r="E23" s="45"/>
      <c r="F23" s="45"/>
      <c r="G23" s="45"/>
      <c r="H23" s="45"/>
      <c r="I23" s="45"/>
      <c r="J23" s="45"/>
    </row>
    <row r="24" spans="1:47">
      <c r="A24" s="2" t="s">
        <v>35</v>
      </c>
    </row>
    <row r="25" spans="1:47" ht="15" customHeight="1">
      <c r="A25" s="167"/>
      <c r="B25" s="157" t="s">
        <v>6</v>
      </c>
      <c r="C25" s="157"/>
      <c r="D25" s="157"/>
      <c r="E25" s="157"/>
      <c r="F25" s="157"/>
      <c r="G25" s="157"/>
      <c r="H25" s="157"/>
      <c r="I25" s="157"/>
      <c r="J25" s="157"/>
      <c r="AI25" s="168"/>
      <c r="AJ25" s="162" t="s">
        <v>6</v>
      </c>
      <c r="AK25" s="163"/>
      <c r="AL25" s="163"/>
      <c r="AM25" s="163"/>
      <c r="AN25" s="163"/>
      <c r="AO25" s="163"/>
      <c r="AP25" s="163"/>
      <c r="AQ25" s="163"/>
      <c r="AR25" s="163"/>
    </row>
    <row r="26" spans="1:47" ht="15" customHeight="1">
      <c r="A26" s="167"/>
      <c r="B26" s="46" t="s">
        <v>1</v>
      </c>
      <c r="C26" s="46" t="s">
        <v>4</v>
      </c>
      <c r="D26" s="46" t="s">
        <v>9</v>
      </c>
      <c r="E26" s="46" t="s">
        <v>11</v>
      </c>
      <c r="F26" s="46" t="s">
        <v>12</v>
      </c>
      <c r="G26" s="46" t="s">
        <v>13</v>
      </c>
      <c r="H26" s="46" t="s">
        <v>14</v>
      </c>
      <c r="I26" s="46" t="s">
        <v>15</v>
      </c>
      <c r="J26" s="46" t="s">
        <v>16</v>
      </c>
      <c r="AI26" s="168"/>
      <c r="AJ26" s="57" t="s">
        <v>1</v>
      </c>
      <c r="AK26" s="57" t="s">
        <v>4</v>
      </c>
      <c r="AL26" s="57" t="s">
        <v>9</v>
      </c>
      <c r="AM26" s="57" t="s">
        <v>11</v>
      </c>
      <c r="AN26" s="57" t="s">
        <v>12</v>
      </c>
      <c r="AO26" s="57" t="s">
        <v>13</v>
      </c>
      <c r="AP26" s="57" t="s">
        <v>14</v>
      </c>
      <c r="AQ26" s="57" t="s">
        <v>15</v>
      </c>
      <c r="AR26" s="57" t="s">
        <v>16</v>
      </c>
      <c r="AT26" s="5">
        <f>AVERAGE(AJ29:AR29)</f>
        <v>3.6562439649116891</v>
      </c>
    </row>
    <row r="27" spans="1:47">
      <c r="A27" s="51" t="s">
        <v>20</v>
      </c>
      <c r="B27" s="52">
        <f>'PSDK-S'!F19</f>
        <v>3.6267281105990783</v>
      </c>
      <c r="C27" s="52">
        <f>'PSDK-S'!G19</f>
        <v>3.6589861751152073</v>
      </c>
      <c r="D27" s="52">
        <f>'PSDK-S'!H19</f>
        <v>3.5990783410138247</v>
      </c>
      <c r="E27" s="52">
        <f>'PSDK-S'!I19</f>
        <v>3.8341013824884791</v>
      </c>
      <c r="F27" s="52">
        <f>'PSDK-S'!J19</f>
        <v>3.6175115207373274</v>
      </c>
      <c r="G27" s="52">
        <f>'PSDK-S'!K19</f>
        <v>3.6635944700460827</v>
      </c>
      <c r="H27" s="52">
        <f>'PSDK-S'!L19</f>
        <v>3.6313364055299537</v>
      </c>
      <c r="I27" s="52">
        <f>'PSDK-S'!M19</f>
        <v>3.9262672811059907</v>
      </c>
      <c r="J27" s="52">
        <f>'PSDK-S'!N19</f>
        <v>3.6543778801843319</v>
      </c>
      <c r="L27" s="2">
        <f>ROUND((AVERAGE(B27:J27)/4)*100,2)</f>
        <v>92.26</v>
      </c>
      <c r="M27">
        <v>168</v>
      </c>
      <c r="AI27" s="62" t="s">
        <v>36</v>
      </c>
      <c r="AJ27" s="63">
        <f>U19</f>
        <v>3.5384883315917803</v>
      </c>
      <c r="AK27" s="63">
        <f t="shared" ref="AK27:AR27" si="5">V19</f>
        <v>3.5533661740558293</v>
      </c>
      <c r="AL27" s="63">
        <f t="shared" si="5"/>
        <v>3.5544111061352441</v>
      </c>
      <c r="AM27" s="63">
        <f t="shared" si="5"/>
        <v>3.858187789222272</v>
      </c>
      <c r="AN27" s="63">
        <f t="shared" si="5"/>
        <v>3.5293824948997359</v>
      </c>
      <c r="AO27" s="63">
        <f t="shared" si="5"/>
        <v>3.5691894312583972</v>
      </c>
      <c r="AP27" s="63">
        <f t="shared" si="5"/>
        <v>3.6431308155446089</v>
      </c>
      <c r="AQ27" s="63">
        <f t="shared" si="5"/>
        <v>3.952878539085436</v>
      </c>
      <c r="AR27" s="63">
        <f t="shared" si="5"/>
        <v>3.601632084390705</v>
      </c>
      <c r="AT27" s="2">
        <f>ROUND((AVERAGE(AJ29:AR29)/4)*100,2)</f>
        <v>91.41</v>
      </c>
      <c r="AU27">
        <v>3</v>
      </c>
    </row>
    <row r="28" spans="1:47">
      <c r="A28" s="49" t="s">
        <v>24</v>
      </c>
      <c r="B28" s="50" t="str">
        <f t="shared" ref="B28:J28" si="6">VLOOKUP(B27,$N$3:$O$6,2,TRUE)</f>
        <v>A</v>
      </c>
      <c r="C28" s="50" t="str">
        <f t="shared" si="6"/>
        <v>A</v>
      </c>
      <c r="D28" s="50" t="str">
        <f t="shared" si="6"/>
        <v>A</v>
      </c>
      <c r="E28" s="50" t="str">
        <f t="shared" si="6"/>
        <v>A</v>
      </c>
      <c r="F28" s="50" t="str">
        <f t="shared" si="6"/>
        <v>A</v>
      </c>
      <c r="G28" s="50" t="str">
        <f t="shared" si="6"/>
        <v>A</v>
      </c>
      <c r="H28" s="50" t="str">
        <f t="shared" si="6"/>
        <v>A</v>
      </c>
      <c r="I28" s="50" t="str">
        <f t="shared" si="6"/>
        <v>A</v>
      </c>
      <c r="J28" s="50" t="str">
        <f t="shared" si="6"/>
        <v>A</v>
      </c>
      <c r="AI28" s="64" t="s">
        <v>37</v>
      </c>
      <c r="AJ28" s="65">
        <f>U41</f>
        <v>3.6079393525630086</v>
      </c>
      <c r="AK28" s="65">
        <f t="shared" ref="AK28:AR28" si="7">V41</f>
        <v>3.5912082076956633</v>
      </c>
      <c r="AL28" s="65">
        <f t="shared" si="7"/>
        <v>3.5707980125542846</v>
      </c>
      <c r="AM28" s="65">
        <f t="shared" si="7"/>
        <v>3.8440243879311979</v>
      </c>
      <c r="AN28" s="65">
        <f t="shared" si="7"/>
        <v>3.5041910830441299</v>
      </c>
      <c r="AO28" s="65">
        <f t="shared" si="7"/>
        <v>3.65726517608238</v>
      </c>
      <c r="AP28" s="65">
        <f t="shared" si="7"/>
        <v>3.6543020234776509</v>
      </c>
      <c r="AQ28" s="65">
        <f t="shared" si="7"/>
        <v>3.8788615804744837</v>
      </c>
      <c r="AR28" s="65">
        <f t="shared" si="7"/>
        <v>3.7031347784035957</v>
      </c>
    </row>
    <row r="29" spans="1:47">
      <c r="A29" s="47" t="s">
        <v>28</v>
      </c>
      <c r="B29" s="159" t="str">
        <f>TEXT(L27,"0,00")&amp;" ("&amp;VLOOKUP(L27,$P$3:$Q$6,2,TRUE)&amp;" dan Kinerja Pelayanan "&amp;VLOOKUP(L29,$Q$3:$R$6,2,FALSE)&amp;")"</f>
        <v>92,26 (A dan Kinerja Pelayanan Sangat Baik)</v>
      </c>
      <c r="C29" s="159"/>
      <c r="D29" s="159"/>
      <c r="E29" s="159"/>
      <c r="F29" s="159"/>
      <c r="G29" s="159"/>
      <c r="H29" s="159"/>
      <c r="I29" s="159"/>
      <c r="J29" s="159"/>
      <c r="L29" t="str">
        <f>VLOOKUP(L27,$P$3:$Q$6,2,TRUE)</f>
        <v>A</v>
      </c>
      <c r="AI29" s="66" t="s">
        <v>38</v>
      </c>
      <c r="AJ29" s="132">
        <f>AVERAGE(AJ27:AJ28)</f>
        <v>3.5732138420773945</v>
      </c>
      <c r="AK29" s="132">
        <f>AVERAGE(AK27:AK28)</f>
        <v>3.5722871908757465</v>
      </c>
      <c r="AL29" s="67">
        <f t="shared" ref="AL29:AR29" si="8">AVERAGE(AL27:AL28)</f>
        <v>3.5626045593447646</v>
      </c>
      <c r="AM29" s="67">
        <f t="shared" si="8"/>
        <v>3.851106088576735</v>
      </c>
      <c r="AN29" s="67">
        <f t="shared" si="8"/>
        <v>3.5167867889719329</v>
      </c>
      <c r="AO29" s="67">
        <f t="shared" si="8"/>
        <v>3.6132273036703886</v>
      </c>
      <c r="AP29" s="132">
        <f t="shared" si="8"/>
        <v>3.6487164195111301</v>
      </c>
      <c r="AQ29" s="67">
        <f t="shared" si="8"/>
        <v>3.9158700597799596</v>
      </c>
      <c r="AR29" s="132">
        <f t="shared" si="8"/>
        <v>3.6523834313971504</v>
      </c>
      <c r="AS29" s="41"/>
      <c r="AT29" s="41" t="str">
        <f>VLOOKUP(AT27,$P$3:$Q$6,2,TRUE)</f>
        <v>A</v>
      </c>
      <c r="AU29" s="41"/>
    </row>
    <row r="30" spans="1:47">
      <c r="AI30" s="68" t="s">
        <v>24</v>
      </c>
      <c r="AJ30" s="69" t="str">
        <f>VLOOKUP(AJ29,$N$3:$O$6,2,TRUE)</f>
        <v>A</v>
      </c>
      <c r="AK30" s="69" t="str">
        <f>VLOOKUP(AK29,$N$3:$O$6,2,TRUE)</f>
        <v>A</v>
      </c>
      <c r="AL30" s="69" t="str">
        <f t="shared" ref="AL30:AR30" si="9">VLOOKUP(AL29,$N$3:$O$6,2,TRUE)</f>
        <v>A</v>
      </c>
      <c r="AM30" s="69" t="str">
        <f t="shared" si="9"/>
        <v>A</v>
      </c>
      <c r="AN30" s="69" t="str">
        <f t="shared" si="9"/>
        <v>B</v>
      </c>
      <c r="AO30" s="69" t="str">
        <f t="shared" si="9"/>
        <v>A</v>
      </c>
      <c r="AP30" s="69" t="str">
        <f t="shared" si="9"/>
        <v>A</v>
      </c>
      <c r="AQ30" s="69" t="str">
        <f t="shared" si="9"/>
        <v>A</v>
      </c>
      <c r="AR30" s="69" t="str">
        <f t="shared" si="9"/>
        <v>A</v>
      </c>
    </row>
    <row r="31" spans="1:47">
      <c r="A31" s="2" t="s">
        <v>39</v>
      </c>
      <c r="AI31" s="58" t="s">
        <v>28</v>
      </c>
      <c r="AJ31" s="165" t="str">
        <f>TEXT(AT27,"0,00")&amp;" ("&amp;VLOOKUP(AT27,$P$3:$Q$6,2,TRUE)&amp;" dan Kinerja Pelayanan "&amp;VLOOKUP(AT29,$Q$3:$R$6,2,FALSE)&amp;")"</f>
        <v>91,41 (A dan Kinerja Pelayanan Sangat Baik)</v>
      </c>
      <c r="AK31" s="165"/>
      <c r="AL31" s="166"/>
      <c r="AM31" s="165"/>
      <c r="AN31" s="165"/>
      <c r="AO31" s="165"/>
      <c r="AP31" s="165"/>
      <c r="AQ31" s="165"/>
      <c r="AR31" s="165"/>
    </row>
    <row r="32" spans="1:47">
      <c r="A32" s="167"/>
      <c r="B32" s="157" t="s">
        <v>6</v>
      </c>
      <c r="C32" s="157"/>
      <c r="D32" s="157"/>
      <c r="E32" s="157"/>
      <c r="F32" s="157"/>
      <c r="G32" s="157"/>
      <c r="H32" s="157"/>
      <c r="I32" s="157"/>
      <c r="J32" s="157"/>
      <c r="AL32" s="70"/>
    </row>
    <row r="33" spans="1:32">
      <c r="A33" s="167"/>
      <c r="B33" s="46" t="s">
        <v>1</v>
      </c>
      <c r="C33" s="46" t="s">
        <v>4</v>
      </c>
      <c r="D33" s="46" t="s">
        <v>9</v>
      </c>
      <c r="E33" s="46" t="s">
        <v>11</v>
      </c>
      <c r="F33" s="46" t="s">
        <v>12</v>
      </c>
      <c r="G33" s="46" t="s">
        <v>13</v>
      </c>
      <c r="H33" s="46" t="s">
        <v>14</v>
      </c>
      <c r="I33" s="46" t="s">
        <v>15</v>
      </c>
      <c r="J33" s="46" t="s">
        <v>16</v>
      </c>
      <c r="R33" s="2"/>
    </row>
    <row r="34" spans="1:32">
      <c r="A34" s="51" t="s">
        <v>20</v>
      </c>
      <c r="B34" s="52">
        <f>'Sarpras-S'!F19</f>
        <v>3.6785714285714284</v>
      </c>
      <c r="C34" s="52">
        <f>'Sarpras-S'!G19</f>
        <v>3.5714285714285716</v>
      </c>
      <c r="D34" s="52">
        <f>'Sarpras-S'!H19</f>
        <v>3.6071428571428572</v>
      </c>
      <c r="E34" s="52">
        <f>'Sarpras-S'!I19</f>
        <v>3.8214285714285716</v>
      </c>
      <c r="F34" s="52">
        <f>'Sarpras-S'!J19</f>
        <v>3.5</v>
      </c>
      <c r="G34" s="52">
        <f>'Sarpras-S'!K19</f>
        <v>3.6785714285714284</v>
      </c>
      <c r="H34" s="52">
        <f>'Sarpras-S'!L19</f>
        <v>3.7142857142857144</v>
      </c>
      <c r="I34" s="52">
        <f>'Sarpras-S'!M19</f>
        <v>3.8214285714285716</v>
      </c>
      <c r="J34" s="52">
        <f>'Sarpras-S'!N19</f>
        <v>3.7142857142857144</v>
      </c>
      <c r="L34" s="2">
        <f>ROUND((AVERAGE(B34:J34)/4)*100,2)</f>
        <v>91.96</v>
      </c>
      <c r="M34">
        <v>28</v>
      </c>
    </row>
    <row r="35" spans="1:32">
      <c r="A35" s="49" t="s">
        <v>24</v>
      </c>
      <c r="B35" s="50" t="str">
        <f>VLOOKUP(B34,$N$3:$O$6,2,TRUE)</f>
        <v>A</v>
      </c>
      <c r="C35" s="50" t="str">
        <f t="shared" ref="C35:J35" si="10">VLOOKUP(C34,$N$3:$O$6,2,TRUE)</f>
        <v>A</v>
      </c>
      <c r="D35" s="50" t="str">
        <f t="shared" si="10"/>
        <v>A</v>
      </c>
      <c r="E35" s="50" t="str">
        <f t="shared" si="10"/>
        <v>A</v>
      </c>
      <c r="F35" s="50" t="str">
        <f t="shared" si="10"/>
        <v>B</v>
      </c>
      <c r="G35" s="50" t="str">
        <f t="shared" si="10"/>
        <v>A</v>
      </c>
      <c r="H35" s="50" t="str">
        <f t="shared" si="10"/>
        <v>A</v>
      </c>
      <c r="I35" s="50" t="str">
        <f t="shared" si="10"/>
        <v>A</v>
      </c>
      <c r="J35" s="50" t="str">
        <f t="shared" si="10"/>
        <v>A</v>
      </c>
    </row>
    <row r="36" spans="1:32">
      <c r="A36" s="47" t="s">
        <v>28</v>
      </c>
      <c r="B36" s="159" t="str">
        <f>TEXT(L34,"0,00")&amp;" ("&amp;VLOOKUP(L34,$P$3:$Q$6,2,TRUE)&amp;" dan Kinerja Pelayanan "&amp;VLOOKUP(L36,$Q$3:$R$6,2,FALSE)&amp;")"</f>
        <v>91,96 (A dan Kinerja Pelayanan Sangat Baik)</v>
      </c>
      <c r="C36" s="159"/>
      <c r="D36" s="159"/>
      <c r="E36" s="159"/>
      <c r="F36" s="159"/>
      <c r="G36" s="159"/>
      <c r="H36" s="159"/>
      <c r="I36" s="159"/>
      <c r="J36" s="159"/>
      <c r="L36" t="str">
        <f>VLOOKUP(L34,$P$3:$Q$6,2,TRUE)</f>
        <v>A</v>
      </c>
    </row>
    <row r="38" spans="1:32">
      <c r="A38" s="2" t="s">
        <v>40</v>
      </c>
    </row>
    <row r="39" spans="1:32">
      <c r="A39" s="167"/>
      <c r="B39" s="157" t="s">
        <v>6</v>
      </c>
      <c r="C39" s="157"/>
      <c r="D39" s="157"/>
      <c r="E39" s="157"/>
      <c r="F39" s="157"/>
      <c r="G39" s="157"/>
      <c r="H39" s="157"/>
      <c r="I39" s="157"/>
      <c r="J39" s="157"/>
      <c r="T39" s="168"/>
      <c r="U39" s="162" t="s">
        <v>6</v>
      </c>
      <c r="V39" s="163"/>
      <c r="W39" s="163"/>
      <c r="X39" s="163"/>
      <c r="Y39" s="163"/>
      <c r="Z39" s="163"/>
      <c r="AA39" s="163"/>
      <c r="AB39" s="163"/>
      <c r="AC39" s="163"/>
    </row>
    <row r="40" spans="1:32">
      <c r="A40" s="167"/>
      <c r="B40" s="46" t="s">
        <v>1</v>
      </c>
      <c r="C40" s="46" t="s">
        <v>4</v>
      </c>
      <c r="D40" s="46" t="s">
        <v>9</v>
      </c>
      <c r="E40" s="46" t="s">
        <v>11</v>
      </c>
      <c r="F40" s="46" t="s">
        <v>12</v>
      </c>
      <c r="G40" s="46" t="s">
        <v>13</v>
      </c>
      <c r="H40" s="46" t="s">
        <v>14</v>
      </c>
      <c r="I40" s="46" t="s">
        <v>15</v>
      </c>
      <c r="J40" s="46" t="s">
        <v>16</v>
      </c>
      <c r="T40" s="168"/>
      <c r="U40" s="57" t="s">
        <v>1</v>
      </c>
      <c r="V40" s="57" t="s">
        <v>4</v>
      </c>
      <c r="W40" s="57" t="s">
        <v>9</v>
      </c>
      <c r="X40" s="57" t="s">
        <v>11</v>
      </c>
      <c r="Y40" s="57" t="s">
        <v>12</v>
      </c>
      <c r="Z40" s="57" t="s">
        <v>13</v>
      </c>
      <c r="AA40" s="57" t="s">
        <v>14</v>
      </c>
      <c r="AB40" s="57" t="s">
        <v>15</v>
      </c>
      <c r="AC40" s="57" t="s">
        <v>16</v>
      </c>
    </row>
    <row r="41" spans="1:32">
      <c r="A41" s="51" t="s">
        <v>20</v>
      </c>
      <c r="B41" s="52">
        <f>'Farmakmin-S'!F19</f>
        <v>3.5185185185185186</v>
      </c>
      <c r="C41" s="52">
        <f>'Farmakmin-S'!G19</f>
        <v>3.5432098765432101</v>
      </c>
      <c r="D41" s="52">
        <f>'Farmakmin-S'!H19</f>
        <v>3.5061728395061729</v>
      </c>
      <c r="E41" s="52">
        <f>'Farmakmin-S'!I19</f>
        <v>3.8765432098765431</v>
      </c>
      <c r="F41" s="52">
        <f>'Farmakmin-S'!J19</f>
        <v>3.3950617283950617</v>
      </c>
      <c r="G41" s="52">
        <f>'Farmakmin-S'!K19</f>
        <v>3.6296296296296298</v>
      </c>
      <c r="H41" s="52">
        <f>'Farmakmin-S'!L19</f>
        <v>3.617283950617284</v>
      </c>
      <c r="I41" s="52">
        <f>'Farmakmin-S'!M19</f>
        <v>3.8888888888888888</v>
      </c>
      <c r="J41" s="52">
        <f>'Farmakmin-S'!N19</f>
        <v>3.7407407407407409</v>
      </c>
      <c r="L41" s="2">
        <f>ROUND((AVERAGE(B41:J41)/4)*100,2)</f>
        <v>90.88</v>
      </c>
      <c r="M41">
        <v>81</v>
      </c>
      <c r="T41" s="58" t="s">
        <v>20</v>
      </c>
      <c r="U41" s="59">
        <f t="shared" ref="U41:AC41" si="11">SUM(B27,B34,B41)/COUNT(B27,B34,B41)</f>
        <v>3.6079393525630086</v>
      </c>
      <c r="V41" s="59">
        <f t="shared" si="11"/>
        <v>3.5912082076956633</v>
      </c>
      <c r="W41" s="59">
        <f t="shared" si="11"/>
        <v>3.5707980125542846</v>
      </c>
      <c r="X41" s="59">
        <f t="shared" si="11"/>
        <v>3.8440243879311979</v>
      </c>
      <c r="Y41" s="59">
        <f t="shared" si="11"/>
        <v>3.5041910830441299</v>
      </c>
      <c r="Z41" s="59">
        <f t="shared" si="11"/>
        <v>3.65726517608238</v>
      </c>
      <c r="AA41" s="59">
        <f t="shared" si="11"/>
        <v>3.6543020234776509</v>
      </c>
      <c r="AB41" s="59">
        <f t="shared" si="11"/>
        <v>3.8788615804744837</v>
      </c>
      <c r="AC41" s="59">
        <f t="shared" si="11"/>
        <v>3.7031347784035957</v>
      </c>
      <c r="AE41" s="2">
        <f>ROUND((AVERAGE(U41:AC41)/4)*100,2)</f>
        <v>91.7</v>
      </c>
      <c r="AF41">
        <v>3</v>
      </c>
    </row>
    <row r="42" spans="1:32">
      <c r="A42" s="49" t="s">
        <v>24</v>
      </c>
      <c r="B42" s="50" t="str">
        <f t="shared" ref="B42:J42" si="12">VLOOKUP(B41,$N$3:$O$6,2,TRUE)</f>
        <v>B</v>
      </c>
      <c r="C42" s="50" t="str">
        <f t="shared" si="12"/>
        <v>A</v>
      </c>
      <c r="D42" s="50" t="str">
        <f t="shared" si="12"/>
        <v>B</v>
      </c>
      <c r="E42" s="50" t="str">
        <f t="shared" si="12"/>
        <v>A</v>
      </c>
      <c r="F42" s="50" t="str">
        <f t="shared" si="12"/>
        <v>B</v>
      </c>
      <c r="G42" s="50" t="str">
        <f t="shared" si="12"/>
        <v>A</v>
      </c>
      <c r="H42" s="50" t="str">
        <f t="shared" si="12"/>
        <v>A</v>
      </c>
      <c r="I42" s="50" t="str">
        <f t="shared" si="12"/>
        <v>A</v>
      </c>
      <c r="J42" s="50" t="str">
        <f t="shared" si="12"/>
        <v>A</v>
      </c>
      <c r="T42" s="60" t="s">
        <v>24</v>
      </c>
      <c r="U42" s="61" t="str">
        <f>VLOOKUP(U41,$N$3:$O$6,2,TRUE)</f>
        <v>A</v>
      </c>
      <c r="V42" s="61" t="str">
        <f t="shared" ref="V42:AC42" si="13">VLOOKUP(V41,$N$3:$O$6,2,TRUE)</f>
        <v>A</v>
      </c>
      <c r="W42" s="61" t="str">
        <f t="shared" si="13"/>
        <v>A</v>
      </c>
      <c r="X42" s="61" t="str">
        <f t="shared" si="13"/>
        <v>A</v>
      </c>
      <c r="Y42" s="61" t="str">
        <f t="shared" si="13"/>
        <v>B</v>
      </c>
      <c r="Z42" s="61" t="str">
        <f t="shared" si="13"/>
        <v>A</v>
      </c>
      <c r="AA42" s="61" t="str">
        <f t="shared" si="13"/>
        <v>A</v>
      </c>
      <c r="AB42" s="61" t="str">
        <f t="shared" si="13"/>
        <v>A</v>
      </c>
      <c r="AC42" s="61" t="str">
        <f t="shared" si="13"/>
        <v>A</v>
      </c>
    </row>
    <row r="43" spans="1:32">
      <c r="A43" s="47" t="s">
        <v>28</v>
      </c>
      <c r="B43" s="159" t="str">
        <f>TEXT(L41,"0,00")&amp;" ("&amp;VLOOKUP(L41,$P$3:$Q$6,2,TRUE)&amp;" dan Kinerja Pelayanan "&amp;VLOOKUP(L43,$Q$3:$R$6,2,FALSE)&amp;")"</f>
        <v>90,88 (A dan Kinerja Pelayanan Sangat Baik)</v>
      </c>
      <c r="C43" s="159"/>
      <c r="D43" s="159"/>
      <c r="E43" s="159"/>
      <c r="F43" s="159"/>
      <c r="G43" s="159"/>
      <c r="H43" s="159"/>
      <c r="I43" s="159"/>
      <c r="J43" s="159"/>
      <c r="L43" t="str">
        <f>VLOOKUP(L41,$P$3:$Q$6,2,TRUE)</f>
        <v>A</v>
      </c>
      <c r="T43" s="58" t="s">
        <v>28</v>
      </c>
      <c r="U43" s="165" t="str">
        <f>TEXT(AE41,"0,00")&amp;" ("&amp;VLOOKUP(AE41,$P$3:$Q$6,2,TRUE)&amp;" dan Kinerja Pelayanan "&amp;VLOOKUP(AE43,$Q$3:$R$6,2,FALSE)&amp;")"</f>
        <v>91,70 (A dan Kinerja Pelayanan Sangat Baik)</v>
      </c>
      <c r="V43" s="165"/>
      <c r="W43" s="165"/>
      <c r="X43" s="165"/>
      <c r="Y43" s="165"/>
      <c r="Z43" s="165"/>
      <c r="AA43" s="165"/>
      <c r="AB43" s="165"/>
      <c r="AC43" s="165"/>
      <c r="AD43" s="41"/>
      <c r="AE43" s="41" t="str">
        <f>VLOOKUP(AE41,$P$3:$Q$6,2,TRUE)</f>
        <v>A</v>
      </c>
      <c r="AF43" s="41"/>
    </row>
    <row r="45" spans="1:32" s="42" customFormat="1">
      <c r="A45" s="53" t="s">
        <v>41</v>
      </c>
      <c r="B45" s="54"/>
      <c r="C45" s="54"/>
      <c r="D45" s="54"/>
      <c r="E45" s="54"/>
      <c r="F45" s="54"/>
      <c r="G45" s="54"/>
      <c r="H45" s="54"/>
      <c r="I45" s="54"/>
      <c r="J45" s="54"/>
    </row>
    <row r="46" spans="1:32">
      <c r="A46" s="2" t="s">
        <v>42</v>
      </c>
    </row>
    <row r="47" spans="1:32" s="40" customFormat="1">
      <c r="A47" s="44" t="s">
        <v>43</v>
      </c>
      <c r="B47" s="45"/>
      <c r="C47" s="45"/>
      <c r="D47" s="45"/>
      <c r="E47" s="45"/>
      <c r="F47" s="45"/>
      <c r="G47" s="45"/>
      <c r="H47" s="45"/>
      <c r="I47" s="45"/>
      <c r="J47" s="45"/>
    </row>
    <row r="48" spans="1:32">
      <c r="A48" s="167"/>
      <c r="B48" s="157" t="s">
        <v>6</v>
      </c>
      <c r="C48" s="157"/>
      <c r="D48" s="157"/>
      <c r="E48" s="157"/>
      <c r="F48" s="157"/>
      <c r="G48" s="157"/>
      <c r="H48" s="157"/>
      <c r="I48" s="157"/>
      <c r="J48" s="157"/>
    </row>
    <row r="49" spans="1:32">
      <c r="A49" s="167"/>
      <c r="B49" s="46" t="s">
        <v>1</v>
      </c>
      <c r="C49" s="46" t="s">
        <v>4</v>
      </c>
      <c r="D49" s="46" t="s">
        <v>9</v>
      </c>
      <c r="E49" s="46" t="s">
        <v>11</v>
      </c>
      <c r="F49" s="46" t="s">
        <v>12</v>
      </c>
      <c r="G49" s="46" t="s">
        <v>13</v>
      </c>
      <c r="H49" s="46" t="s">
        <v>14</v>
      </c>
      <c r="I49" s="46" t="s">
        <v>15</v>
      </c>
      <c r="J49" s="46" t="s">
        <v>16</v>
      </c>
    </row>
    <row r="50" spans="1:32" s="41" customFormat="1">
      <c r="A50" s="51" t="s">
        <v>20</v>
      </c>
      <c r="B50" s="52">
        <f>'Umpeg-R'!F19</f>
        <v>3.5</v>
      </c>
      <c r="C50" s="52">
        <f>'Umpeg-R'!G19</f>
        <v>3.4821428571428572</v>
      </c>
      <c r="D50" s="52">
        <f>'Umpeg-R'!H19</f>
        <v>3.5714285714285716</v>
      </c>
      <c r="E50" s="52">
        <f>'Umpeg-R'!I19</f>
        <v>3.6071428571428572</v>
      </c>
      <c r="F50" s="52">
        <f>'Umpeg-R'!J19</f>
        <v>3.4642857142857144</v>
      </c>
      <c r="G50" s="52">
        <f>'Umpeg-R'!K19</f>
        <v>3.5357142857142856</v>
      </c>
      <c r="H50" s="52">
        <f>'Umpeg-R'!L19</f>
        <v>3.6071428571428572</v>
      </c>
      <c r="I50" s="52">
        <f>'Umpeg-R'!M19</f>
        <v>3.6071428571428572</v>
      </c>
      <c r="J50" s="52">
        <f>'Umpeg-R'!N19</f>
        <v>3.5</v>
      </c>
      <c r="L50" s="55">
        <f>ROUND((AVERAGE(B50:J50)/4)*100,2)</f>
        <v>88.54</v>
      </c>
      <c r="M50" s="41">
        <v>47</v>
      </c>
    </row>
    <row r="51" spans="1:32">
      <c r="A51" s="49" t="s">
        <v>24</v>
      </c>
      <c r="B51" s="50" t="str">
        <f>VLOOKUP(B50,$N$3:$O$6,2,TRUE)</f>
        <v>B</v>
      </c>
      <c r="C51" s="50" t="str">
        <f t="shared" ref="C51:J51" si="14">VLOOKUP(C50,$N$3:$O$6,2,TRUE)</f>
        <v>B</v>
      </c>
      <c r="D51" s="50" t="str">
        <f t="shared" si="14"/>
        <v>A</v>
      </c>
      <c r="E51" s="50" t="str">
        <f t="shared" si="14"/>
        <v>A</v>
      </c>
      <c r="F51" s="50" t="str">
        <f t="shared" si="14"/>
        <v>B</v>
      </c>
      <c r="G51" s="50" t="str">
        <f t="shared" si="14"/>
        <v>B</v>
      </c>
      <c r="H51" s="50" t="str">
        <f t="shared" si="14"/>
        <v>A</v>
      </c>
      <c r="I51" s="50" t="str">
        <f t="shared" si="14"/>
        <v>A</v>
      </c>
      <c r="J51" s="50" t="str">
        <f t="shared" si="14"/>
        <v>B</v>
      </c>
    </row>
    <row r="52" spans="1:32" s="41" customFormat="1">
      <c r="A52" s="51" t="s">
        <v>28</v>
      </c>
      <c r="B52" s="164" t="str">
        <f>TEXT(L50,"0,00")&amp;" ("&amp;VLOOKUP(L50,$P$3:$Q$6,2,TRUE)&amp;" dan Kinerja Pelayanan "&amp;VLOOKUP(L52,$Q$3:$R$6,2,FALSE)&amp;")"</f>
        <v>88,54 (A dan Kinerja Pelayanan Sangat Baik)</v>
      </c>
      <c r="C52" s="164"/>
      <c r="D52" s="164"/>
      <c r="E52" s="164"/>
      <c r="F52" s="164"/>
      <c r="G52" s="164"/>
      <c r="H52" s="164"/>
      <c r="I52" s="164"/>
      <c r="J52" s="164"/>
      <c r="L52" s="41" t="str">
        <f>VLOOKUP(L50,$P$3:$Q$6,2,TRUE)</f>
        <v>A</v>
      </c>
    </row>
    <row r="54" spans="1:32" s="40" customFormat="1">
      <c r="A54" s="44" t="s">
        <v>44</v>
      </c>
      <c r="B54" s="45"/>
      <c r="C54" s="45"/>
      <c r="D54" s="45"/>
      <c r="E54" s="45"/>
      <c r="F54" s="45"/>
      <c r="G54" s="45"/>
      <c r="H54" s="45"/>
      <c r="I54" s="45"/>
      <c r="J54" s="45"/>
    </row>
    <row r="55" spans="1:32">
      <c r="A55" s="167"/>
      <c r="B55" s="157" t="s">
        <v>6</v>
      </c>
      <c r="C55" s="157"/>
      <c r="D55" s="157"/>
      <c r="E55" s="157"/>
      <c r="F55" s="157"/>
      <c r="G55" s="157"/>
      <c r="H55" s="157"/>
      <c r="I55" s="157"/>
      <c r="J55" s="157"/>
    </row>
    <row r="56" spans="1:32">
      <c r="A56" s="167"/>
      <c r="B56" s="46" t="s">
        <v>1</v>
      </c>
      <c r="C56" s="46" t="s">
        <v>4</v>
      </c>
      <c r="D56" s="46" t="s">
        <v>9</v>
      </c>
      <c r="E56" s="46" t="s">
        <v>11</v>
      </c>
      <c r="F56" s="46" t="s">
        <v>12</v>
      </c>
      <c r="G56" s="46" t="s">
        <v>13</v>
      </c>
      <c r="H56" s="46" t="s">
        <v>14</v>
      </c>
      <c r="I56" s="46" t="s">
        <v>15</v>
      </c>
      <c r="J56" s="46" t="s">
        <v>16</v>
      </c>
    </row>
    <row r="57" spans="1:32" s="41" customFormat="1">
      <c r="A57" s="51" t="s">
        <v>20</v>
      </c>
      <c r="B57" s="52">
        <f>'Keuangan-R'!F19</f>
        <v>3.263157894736842</v>
      </c>
      <c r="C57" s="52">
        <f>'Keuangan-R'!G19</f>
        <v>3.3947368421052633</v>
      </c>
      <c r="D57" s="52">
        <f>'Keuangan-R'!H19</f>
        <v>3.2894736842105261</v>
      </c>
      <c r="E57" s="52">
        <f>'Keuangan-R'!I19</f>
        <v>3.2894736842105261</v>
      </c>
      <c r="F57" s="52">
        <f>'Keuangan-R'!J19</f>
        <v>3.1842105263157894</v>
      </c>
      <c r="G57" s="52">
        <f>'Keuangan-R'!K19</f>
        <v>3.4210526315789473</v>
      </c>
      <c r="H57" s="52">
        <f>'Keuangan-R'!L19</f>
        <v>3.3947368421052633</v>
      </c>
      <c r="I57" s="52">
        <f>'Keuangan-R'!M19</f>
        <v>3.3421052631578947</v>
      </c>
      <c r="J57" s="52">
        <f>'Keuangan-R'!N19</f>
        <v>3.1842105263157894</v>
      </c>
      <c r="L57" s="55">
        <f>ROUND((AVERAGE(B57:J57)/4)*100,2)</f>
        <v>82.68</v>
      </c>
      <c r="M57" s="41">
        <v>25</v>
      </c>
    </row>
    <row r="58" spans="1:32">
      <c r="A58" s="49" t="s">
        <v>24</v>
      </c>
      <c r="B58" s="50" t="str">
        <f t="shared" ref="B58:J58" si="15">VLOOKUP(B57,$N$3:$O$6,2,TRUE)</f>
        <v>B</v>
      </c>
      <c r="C58" s="50" t="str">
        <f t="shared" si="15"/>
        <v>B</v>
      </c>
      <c r="D58" s="50" t="str">
        <f t="shared" si="15"/>
        <v>B</v>
      </c>
      <c r="E58" s="50" t="str">
        <f t="shared" si="15"/>
        <v>B</v>
      </c>
      <c r="F58" s="50" t="str">
        <f t="shared" si="15"/>
        <v>B</v>
      </c>
      <c r="G58" s="50" t="str">
        <f t="shared" si="15"/>
        <v>B</v>
      </c>
      <c r="H58" s="50" t="str">
        <f t="shared" si="15"/>
        <v>B</v>
      </c>
      <c r="I58" s="50" t="str">
        <f t="shared" si="15"/>
        <v>B</v>
      </c>
      <c r="J58" s="50" t="str">
        <f t="shared" si="15"/>
        <v>B</v>
      </c>
    </row>
    <row r="59" spans="1:32" s="41" customFormat="1">
      <c r="A59" s="51" t="s">
        <v>28</v>
      </c>
      <c r="B59" s="164" t="str">
        <f>TEXT(L57,"0,00")&amp;" ("&amp;VLOOKUP(L57,$P$3:$Q$6,2,TRUE)&amp;" dan Kinerja Pelayanan "&amp;VLOOKUP(L59,$Q$3:$R$6,2,FALSE)&amp;")"</f>
        <v>82,68 (B dan Kinerja Pelayanan Baik)</v>
      </c>
      <c r="C59" s="164"/>
      <c r="D59" s="164"/>
      <c r="E59" s="164"/>
      <c r="F59" s="164"/>
      <c r="G59" s="164"/>
      <c r="H59" s="164"/>
      <c r="I59" s="164"/>
      <c r="J59" s="164"/>
      <c r="L59" s="41" t="str">
        <f>VLOOKUP(L57,$P$3:$Q$6,2,TRUE)</f>
        <v>B</v>
      </c>
    </row>
    <row r="61" spans="1:32" s="40" customFormat="1">
      <c r="A61" s="44" t="s">
        <v>45</v>
      </c>
      <c r="B61" s="45"/>
      <c r="C61" s="45"/>
      <c r="D61" s="45"/>
      <c r="E61" s="45"/>
      <c r="F61" s="45"/>
      <c r="G61" s="45"/>
      <c r="H61" s="45"/>
      <c r="I61" s="45"/>
      <c r="J61" s="45"/>
    </row>
    <row r="62" spans="1:32">
      <c r="A62" s="167"/>
      <c r="B62" s="157" t="s">
        <v>6</v>
      </c>
      <c r="C62" s="157"/>
      <c r="D62" s="157"/>
      <c r="E62" s="157"/>
      <c r="F62" s="157"/>
      <c r="G62" s="157"/>
      <c r="H62" s="157"/>
      <c r="I62" s="157"/>
      <c r="J62" s="157"/>
      <c r="T62" s="168"/>
      <c r="U62" s="162" t="s">
        <v>6</v>
      </c>
      <c r="V62" s="163"/>
      <c r="W62" s="163"/>
      <c r="X62" s="163"/>
      <c r="Y62" s="163"/>
      <c r="Z62" s="163"/>
      <c r="AA62" s="163"/>
      <c r="AB62" s="163"/>
      <c r="AC62" s="163"/>
    </row>
    <row r="63" spans="1:32">
      <c r="A63" s="167"/>
      <c r="B63" s="46" t="s">
        <v>1</v>
      </c>
      <c r="C63" s="46" t="s">
        <v>4</v>
      </c>
      <c r="D63" s="46" t="s">
        <v>9</v>
      </c>
      <c r="E63" s="46" t="s">
        <v>11</v>
      </c>
      <c r="F63" s="46" t="s">
        <v>12</v>
      </c>
      <c r="G63" s="46" t="s">
        <v>13</v>
      </c>
      <c r="H63" s="46" t="s">
        <v>14</v>
      </c>
      <c r="I63" s="46" t="s">
        <v>15</v>
      </c>
      <c r="J63" s="46" t="s">
        <v>16</v>
      </c>
      <c r="T63" s="168"/>
      <c r="U63" s="57" t="s">
        <v>1</v>
      </c>
      <c r="V63" s="57" t="s">
        <v>4</v>
      </c>
      <c r="W63" s="57" t="s">
        <v>9</v>
      </c>
      <c r="X63" s="57" t="s">
        <v>11</v>
      </c>
      <c r="Y63" s="57" t="s">
        <v>12</v>
      </c>
      <c r="Z63" s="57" t="s">
        <v>13</v>
      </c>
      <c r="AA63" s="57" t="s">
        <v>14</v>
      </c>
      <c r="AB63" s="57" t="s">
        <v>15</v>
      </c>
      <c r="AC63" s="57" t="s">
        <v>16</v>
      </c>
    </row>
    <row r="64" spans="1:32" s="41" customFormat="1">
      <c r="A64" s="51" t="s">
        <v>20</v>
      </c>
      <c r="B64" s="52">
        <f>'PE-R'!F19</f>
        <v>3.7</v>
      </c>
      <c r="C64" s="52">
        <f>'PE-R'!G19</f>
        <v>3.6666666666666665</v>
      </c>
      <c r="D64" s="52">
        <f>'PE-R'!H19</f>
        <v>3.7333333333333334</v>
      </c>
      <c r="E64" s="52">
        <f>'PE-R'!I19</f>
        <v>3.7666666666666666</v>
      </c>
      <c r="F64" s="52">
        <f>'PE-R'!J19</f>
        <v>3.5666666666666669</v>
      </c>
      <c r="G64" s="52">
        <f>'PE-R'!K19</f>
        <v>3.7666666666666666</v>
      </c>
      <c r="H64" s="52">
        <f>'PE-R'!L19</f>
        <v>3.7333333333333334</v>
      </c>
      <c r="I64" s="52">
        <f>'PE-R'!M19</f>
        <v>3.5</v>
      </c>
      <c r="J64" s="52">
        <f>'PE-R'!N19</f>
        <v>3.6666666666666665</v>
      </c>
      <c r="L64" s="55">
        <f>ROUND((AVERAGE(B64:J64)/4)*100,2)</f>
        <v>91.94</v>
      </c>
      <c r="M64" s="41">
        <v>25</v>
      </c>
      <c r="T64" s="58" t="s">
        <v>20</v>
      </c>
      <c r="U64" s="59">
        <f t="shared" ref="U64:AC64" si="16">SUM(B50,B57,B64)/COUNT(B50,B57,B64)</f>
        <v>3.4877192982456138</v>
      </c>
      <c r="V64" s="59">
        <f t="shared" si="16"/>
        <v>3.5145154553049291</v>
      </c>
      <c r="W64" s="59">
        <f t="shared" si="16"/>
        <v>3.5314118629908102</v>
      </c>
      <c r="X64" s="59">
        <f t="shared" si="16"/>
        <v>3.5544277360066836</v>
      </c>
      <c r="Y64" s="59">
        <f t="shared" si="16"/>
        <v>3.4050543024227236</v>
      </c>
      <c r="Z64" s="59">
        <f t="shared" si="16"/>
        <v>3.5744778613199664</v>
      </c>
      <c r="AA64" s="59">
        <f t="shared" si="16"/>
        <v>3.5784043441938178</v>
      </c>
      <c r="AB64" s="59">
        <f t="shared" si="16"/>
        <v>3.483082706766917</v>
      </c>
      <c r="AC64" s="59">
        <f t="shared" si="16"/>
        <v>3.4502923976608186</v>
      </c>
      <c r="AD64"/>
      <c r="AE64" s="2">
        <f>ROUND((AVERAGE(U64:AC64)/4)*100,2)</f>
        <v>87.72</v>
      </c>
      <c r="AF64">
        <v>3</v>
      </c>
    </row>
    <row r="65" spans="1:31">
      <c r="A65" s="49" t="s">
        <v>24</v>
      </c>
      <c r="B65" s="50" t="str">
        <f t="shared" ref="B65:J65" si="17">VLOOKUP(B64,$N$3:$O$6,2,TRUE)</f>
        <v>A</v>
      </c>
      <c r="C65" s="50" t="str">
        <f t="shared" si="17"/>
        <v>A</v>
      </c>
      <c r="D65" s="50" t="str">
        <f t="shared" si="17"/>
        <v>A</v>
      </c>
      <c r="E65" s="50" t="str">
        <f t="shared" si="17"/>
        <v>A</v>
      </c>
      <c r="F65" s="50" t="str">
        <f t="shared" si="17"/>
        <v>A</v>
      </c>
      <c r="G65" s="50" t="str">
        <f t="shared" si="17"/>
        <v>A</v>
      </c>
      <c r="H65" s="50" t="str">
        <f t="shared" si="17"/>
        <v>A</v>
      </c>
      <c r="I65" s="50" t="str">
        <f t="shared" si="17"/>
        <v>B</v>
      </c>
      <c r="J65" s="50" t="str">
        <f t="shared" si="17"/>
        <v>A</v>
      </c>
      <c r="T65" s="60" t="s">
        <v>24</v>
      </c>
      <c r="U65" s="61" t="str">
        <f>VLOOKUP(U64,$N$3:$O$6,2,TRUE)</f>
        <v>B</v>
      </c>
      <c r="V65" s="61" t="str">
        <f t="shared" ref="V65:AC65" si="18">VLOOKUP(V64,$N$3:$O$6,2,TRUE)</f>
        <v>B</v>
      </c>
      <c r="W65" s="61" t="str">
        <f t="shared" si="18"/>
        <v>B</v>
      </c>
      <c r="X65" s="61" t="str">
        <f t="shared" si="18"/>
        <v>A</v>
      </c>
      <c r="Y65" s="61" t="str">
        <f t="shared" si="18"/>
        <v>B</v>
      </c>
      <c r="Z65" s="61" t="str">
        <f t="shared" si="18"/>
        <v>A</v>
      </c>
      <c r="AA65" s="61" t="str">
        <f t="shared" si="18"/>
        <v>A</v>
      </c>
      <c r="AB65" s="61" t="str">
        <f t="shared" si="18"/>
        <v>B</v>
      </c>
      <c r="AC65" s="61" t="str">
        <f t="shared" si="18"/>
        <v>B</v>
      </c>
    </row>
    <row r="66" spans="1:31" s="41" customFormat="1">
      <c r="A66" s="51" t="s">
        <v>28</v>
      </c>
      <c r="B66" s="164" t="str">
        <f>TEXT(L64,"0,00")&amp;" ("&amp;VLOOKUP(L64,$P$3:$Q$6,2,TRUE)&amp;" dan Kinerja Pelayanan "&amp;VLOOKUP(L66,$Q$3:$R$6,2,FALSE)&amp;")"</f>
        <v>91,94 (A dan Kinerja Pelayanan Sangat Baik)</v>
      </c>
      <c r="C66" s="164"/>
      <c r="D66" s="164"/>
      <c r="E66" s="164"/>
      <c r="F66" s="164"/>
      <c r="G66" s="164"/>
      <c r="H66" s="164"/>
      <c r="I66" s="164"/>
      <c r="J66" s="164"/>
      <c r="L66" s="41" t="str">
        <f>VLOOKUP(L64,$P$3:$Q$6,2,TRUE)</f>
        <v>A</v>
      </c>
      <c r="T66" s="58" t="s">
        <v>28</v>
      </c>
      <c r="U66" s="165" t="str">
        <f>TEXT(AE64,"0,00")&amp;" ("&amp;VLOOKUP(AE64,$P$3:$Q$6,2,TRUE)&amp;" dan Kinerja Pelayanan "&amp;VLOOKUP(AE66,$Q$3:$R$6,2,FALSE)&amp;")"</f>
        <v>87,72 (B dan Kinerja Pelayanan Baik)</v>
      </c>
      <c r="V66" s="165"/>
      <c r="W66" s="165"/>
      <c r="X66" s="165"/>
      <c r="Y66" s="165"/>
      <c r="Z66" s="165"/>
      <c r="AA66" s="165"/>
      <c r="AB66" s="165"/>
      <c r="AC66" s="165"/>
      <c r="AE66" s="41" t="str">
        <f>VLOOKUP(AE64,$P$3:$Q$6,2,TRUE)</f>
        <v>B</v>
      </c>
    </row>
    <row r="68" spans="1:31" s="43" customFormat="1">
      <c r="A68" s="71" t="s">
        <v>46</v>
      </c>
      <c r="B68" s="72"/>
      <c r="C68" s="72"/>
      <c r="D68" s="72"/>
      <c r="E68" s="72"/>
      <c r="F68" s="72"/>
      <c r="G68" s="72"/>
      <c r="H68" s="72"/>
      <c r="I68" s="72"/>
      <c r="J68" s="72"/>
    </row>
    <row r="69" spans="1:31" s="40" customFormat="1">
      <c r="A69" s="44" t="s">
        <v>3</v>
      </c>
      <c r="B69" s="45"/>
      <c r="C69" s="45"/>
      <c r="D69" s="45"/>
      <c r="E69" s="45"/>
      <c r="F69" s="45"/>
      <c r="G69" s="45"/>
      <c r="H69" s="45"/>
      <c r="I69" s="45"/>
      <c r="J69" s="45"/>
    </row>
    <row r="70" spans="1:31">
      <c r="A70" s="167"/>
      <c r="B70" s="157" t="s">
        <v>6</v>
      </c>
      <c r="C70" s="157"/>
      <c r="D70" s="157"/>
      <c r="E70" s="157"/>
      <c r="F70" s="157"/>
      <c r="G70" s="157"/>
      <c r="H70" s="157"/>
      <c r="I70" s="157"/>
      <c r="J70" s="157"/>
    </row>
    <row r="71" spans="1:31">
      <c r="A71" s="167"/>
      <c r="B71" s="46" t="s">
        <v>1</v>
      </c>
      <c r="C71" s="46" t="s">
        <v>4</v>
      </c>
      <c r="D71" s="46" t="s">
        <v>9</v>
      </c>
      <c r="E71" s="46" t="s">
        <v>11</v>
      </c>
      <c r="F71" s="46" t="s">
        <v>12</v>
      </c>
      <c r="G71" s="46" t="s">
        <v>13</v>
      </c>
      <c r="H71" s="46" t="s">
        <v>14</v>
      </c>
      <c r="I71" s="46" t="s">
        <v>15</v>
      </c>
      <c r="J71" s="46" t="s">
        <v>16</v>
      </c>
    </row>
    <row r="72" spans="1:31" s="41" customFormat="1">
      <c r="A72" s="51" t="s">
        <v>20</v>
      </c>
      <c r="B72" s="52">
        <f>'Regli-R'!F19</f>
        <v>3.6379310344827585</v>
      </c>
      <c r="C72" s="52">
        <f>'Regli-R'!G19</f>
        <v>3.6896551724137931</v>
      </c>
      <c r="D72" s="52">
        <f>'Regli-R'!H19</f>
        <v>3.6724137931034484</v>
      </c>
      <c r="E72" s="52">
        <f>'Regli-R'!I19</f>
        <v>3.6724137931034484</v>
      </c>
      <c r="F72" s="52">
        <f>'Regli-R'!J19</f>
        <v>3.603448275862069</v>
      </c>
      <c r="G72" s="52">
        <f>'Regli-R'!K19</f>
        <v>3.7241379310344827</v>
      </c>
      <c r="H72" s="52">
        <f>'Regli-R'!L19</f>
        <v>3.7241379310344827</v>
      </c>
      <c r="I72" s="52">
        <f>'Regli-R'!M19</f>
        <v>3.6379310344827585</v>
      </c>
      <c r="J72" s="52">
        <f>'Regli-R'!N19</f>
        <v>3.5517241379310347</v>
      </c>
      <c r="L72" s="55">
        <f>ROUND((AVERAGE(B72:J72)/4)*100,2)</f>
        <v>91.43</v>
      </c>
      <c r="M72" s="41">
        <v>33</v>
      </c>
    </row>
    <row r="73" spans="1:31">
      <c r="A73" s="49" t="s">
        <v>24</v>
      </c>
      <c r="B73" s="50" t="str">
        <f t="shared" ref="B73:J73" si="19">VLOOKUP(B72,$N$3:$O$6,2,TRUE)</f>
        <v>A</v>
      </c>
      <c r="C73" s="50" t="str">
        <f t="shared" si="19"/>
        <v>A</v>
      </c>
      <c r="D73" s="50" t="str">
        <f t="shared" si="19"/>
        <v>A</v>
      </c>
      <c r="E73" s="50" t="str">
        <f t="shared" si="19"/>
        <v>A</v>
      </c>
      <c r="F73" s="50" t="str">
        <f t="shared" si="19"/>
        <v>A</v>
      </c>
      <c r="G73" s="50" t="str">
        <f t="shared" si="19"/>
        <v>A</v>
      </c>
      <c r="H73" s="50" t="str">
        <f t="shared" si="19"/>
        <v>A</v>
      </c>
      <c r="I73" s="50" t="str">
        <f t="shared" si="19"/>
        <v>A</v>
      </c>
      <c r="J73" s="50" t="str">
        <f t="shared" si="19"/>
        <v>A</v>
      </c>
    </row>
    <row r="74" spans="1:31" s="41" customFormat="1">
      <c r="A74" s="51" t="s">
        <v>28</v>
      </c>
      <c r="B74" s="164" t="str">
        <f>TEXT(L72,"0,00")&amp;" ("&amp;VLOOKUP(L72,$P$3:$Q$6,2,TRUE)&amp;" dan Kinerja Pelayanan "&amp;VLOOKUP(L74,$Q$3:$R$6,2,FALSE)&amp;")"</f>
        <v>91,43 (A dan Kinerja Pelayanan Sangat Baik)</v>
      </c>
      <c r="C74" s="164"/>
      <c r="D74" s="164"/>
      <c r="E74" s="164"/>
      <c r="F74" s="164"/>
      <c r="G74" s="164"/>
      <c r="H74" s="164"/>
      <c r="I74" s="164"/>
      <c r="J74" s="164"/>
      <c r="L74" s="41" t="str">
        <f>VLOOKUP(L72,$P$3:$Q$6,2,TRUE)</f>
        <v>A</v>
      </c>
    </row>
    <row r="76" spans="1:31" s="40" customFormat="1">
      <c r="A76" s="44" t="s">
        <v>47</v>
      </c>
      <c r="B76" s="45"/>
      <c r="C76" s="45"/>
      <c r="D76" s="45"/>
      <c r="E76" s="45"/>
      <c r="F76" s="45"/>
      <c r="G76" s="45"/>
      <c r="H76" s="45"/>
      <c r="I76" s="45"/>
      <c r="J76" s="45"/>
    </row>
    <row r="77" spans="1:31">
      <c r="A77" s="167"/>
      <c r="B77" s="157" t="s">
        <v>6</v>
      </c>
      <c r="C77" s="157"/>
      <c r="D77" s="157"/>
      <c r="E77" s="157"/>
      <c r="F77" s="157"/>
      <c r="G77" s="157"/>
      <c r="H77" s="157"/>
      <c r="I77" s="157"/>
      <c r="J77" s="157"/>
    </row>
    <row r="78" spans="1:31">
      <c r="A78" s="167"/>
      <c r="B78" s="46" t="s">
        <v>1</v>
      </c>
      <c r="C78" s="46" t="s">
        <v>4</v>
      </c>
      <c r="D78" s="46" t="s">
        <v>9</v>
      </c>
      <c r="E78" s="46" t="s">
        <v>11</v>
      </c>
      <c r="F78" s="46" t="s">
        <v>12</v>
      </c>
      <c r="G78" s="46" t="s">
        <v>13</v>
      </c>
      <c r="H78" s="46" t="s">
        <v>14</v>
      </c>
      <c r="I78" s="46" t="s">
        <v>15</v>
      </c>
      <c r="J78" s="46" t="s">
        <v>16</v>
      </c>
    </row>
    <row r="79" spans="1:31">
      <c r="A79" s="47" t="s">
        <v>20</v>
      </c>
      <c r="B79" s="48">
        <f>'Kesus-R'!F19</f>
        <v>3.5151515151515151</v>
      </c>
      <c r="C79" s="48">
        <f>'Kesus-R'!G19</f>
        <v>3.4545454545454546</v>
      </c>
      <c r="D79" s="48">
        <f>'Kesus-R'!H19</f>
        <v>3.5151515151515151</v>
      </c>
      <c r="E79" s="48">
        <f>'Kesus-R'!I19</f>
        <v>3.606060606060606</v>
      </c>
      <c r="F79" s="48">
        <f>'Kesus-R'!J19</f>
        <v>3.4545454545454546</v>
      </c>
      <c r="G79" s="48">
        <f>'Kesus-R'!K19</f>
        <v>3.5757575757575757</v>
      </c>
      <c r="H79" s="48">
        <f>'Kesus-R'!L19</f>
        <v>3.5151515151515151</v>
      </c>
      <c r="I79" s="48">
        <f>'Kesus-R'!M19</f>
        <v>3.4545454545454546</v>
      </c>
      <c r="J79" s="48">
        <f>'Kesus-R'!N19</f>
        <v>3.393939393939394</v>
      </c>
      <c r="L79" s="2">
        <f>ROUND((AVERAGE(B79:J79)/4)*100,2)</f>
        <v>87.46</v>
      </c>
      <c r="M79">
        <v>33</v>
      </c>
    </row>
    <row r="80" spans="1:31">
      <c r="A80" s="49" t="s">
        <v>24</v>
      </c>
      <c r="B80" s="50" t="str">
        <f t="shared" ref="B80:J80" si="20">VLOOKUP(B79,$N$3:$O$6,2,TRUE)</f>
        <v>B</v>
      </c>
      <c r="C80" s="50" t="str">
        <f t="shared" si="20"/>
        <v>B</v>
      </c>
      <c r="D80" s="50" t="str">
        <f t="shared" si="20"/>
        <v>B</v>
      </c>
      <c r="E80" s="50" t="str">
        <f t="shared" si="20"/>
        <v>A</v>
      </c>
      <c r="F80" s="50" t="str">
        <f t="shared" si="20"/>
        <v>B</v>
      </c>
      <c r="G80" s="50" t="str">
        <f t="shared" si="20"/>
        <v>A</v>
      </c>
      <c r="H80" s="50" t="str">
        <f t="shared" si="20"/>
        <v>B</v>
      </c>
      <c r="I80" s="50" t="str">
        <f t="shared" si="20"/>
        <v>B</v>
      </c>
      <c r="J80" s="50" t="str">
        <f t="shared" si="20"/>
        <v>B</v>
      </c>
    </row>
    <row r="81" spans="1:31">
      <c r="A81" s="47" t="s">
        <v>28</v>
      </c>
      <c r="B81" s="159" t="str">
        <f>TEXT(L79,"0,00")&amp;" ("&amp;VLOOKUP(L79,$P$3:$Q$6,2,TRUE)&amp;" dan Kinerja Pelayanan "&amp;VLOOKUP(L81,$Q$3:$R$6,2,FALSE)&amp;")"</f>
        <v>87,46 (B dan Kinerja Pelayanan Baik)</v>
      </c>
      <c r="C81" s="159"/>
      <c r="D81" s="159"/>
      <c r="E81" s="159"/>
      <c r="F81" s="159"/>
      <c r="G81" s="159"/>
      <c r="H81" s="159"/>
      <c r="I81" s="159"/>
      <c r="J81" s="159"/>
      <c r="L81" t="str">
        <f>VLOOKUP(L79,$P$3:$Q$6,2,TRUE)</f>
        <v>B</v>
      </c>
    </row>
    <row r="83" spans="1:31" s="40" customFormat="1" ht="15.75" customHeight="1">
      <c r="A83" s="44" t="s">
        <v>48</v>
      </c>
      <c r="B83" s="45"/>
      <c r="C83" s="45"/>
      <c r="D83" s="45"/>
      <c r="E83" s="45"/>
      <c r="F83" s="45"/>
      <c r="G83" s="45"/>
      <c r="H83" s="45"/>
      <c r="I83" s="45"/>
      <c r="J83" s="45"/>
    </row>
    <row r="84" spans="1:31">
      <c r="A84" s="167"/>
      <c r="B84" s="157" t="s">
        <v>6</v>
      </c>
      <c r="C84" s="157"/>
      <c r="D84" s="157"/>
      <c r="E84" s="157"/>
      <c r="F84" s="157"/>
      <c r="G84" s="157"/>
      <c r="H84" s="157"/>
      <c r="I84" s="157"/>
      <c r="J84" s="157"/>
      <c r="T84" s="168"/>
      <c r="U84" s="162" t="s">
        <v>6</v>
      </c>
      <c r="V84" s="163"/>
      <c r="W84" s="163"/>
      <c r="X84" s="163"/>
      <c r="Y84" s="163"/>
      <c r="Z84" s="163"/>
      <c r="AA84" s="163"/>
      <c r="AB84" s="163"/>
      <c r="AC84" s="163"/>
    </row>
    <row r="85" spans="1:31">
      <c r="A85" s="167"/>
      <c r="B85" s="46" t="s">
        <v>1</v>
      </c>
      <c r="C85" s="46" t="s">
        <v>4</v>
      </c>
      <c r="D85" s="46" t="s">
        <v>9</v>
      </c>
      <c r="E85" s="46" t="s">
        <v>11</v>
      </c>
      <c r="F85" s="46" t="s">
        <v>12</v>
      </c>
      <c r="G85" s="46" t="s">
        <v>13</v>
      </c>
      <c r="H85" s="46" t="s">
        <v>14</v>
      </c>
      <c r="I85" s="46" t="s">
        <v>15</v>
      </c>
      <c r="J85" s="46" t="s">
        <v>16</v>
      </c>
      <c r="T85" s="168"/>
      <c r="U85" s="57" t="s">
        <v>1</v>
      </c>
      <c r="V85" s="57" t="s">
        <v>4</v>
      </c>
      <c r="W85" s="57" t="s">
        <v>9</v>
      </c>
      <c r="X85" s="57" t="s">
        <v>11</v>
      </c>
      <c r="Y85" s="57" t="s">
        <v>12</v>
      </c>
      <c r="Z85" s="57" t="s">
        <v>13</v>
      </c>
      <c r="AA85" s="57" t="s">
        <v>14</v>
      </c>
      <c r="AB85" s="57" t="s">
        <v>15</v>
      </c>
      <c r="AC85" s="57" t="s">
        <v>16</v>
      </c>
    </row>
    <row r="86" spans="1:31">
      <c r="A86" s="47" t="s">
        <v>20</v>
      </c>
      <c r="B86" s="48">
        <f>'Kesdas-R'!F19</f>
        <v>3.3533834586466167</v>
      </c>
      <c r="C86" s="48">
        <f>'Kesdas-R'!G19</f>
        <v>3.3609022556390977</v>
      </c>
      <c r="D86" s="48">
        <f>'Kesdas-R'!H19</f>
        <v>3.4210526315789473</v>
      </c>
      <c r="E86" s="48">
        <f>'Kesdas-R'!I19</f>
        <v>3.4135338345864663</v>
      </c>
      <c r="F86" s="48">
        <f>'Kesdas-R'!J19</f>
        <v>3.3233082706766917</v>
      </c>
      <c r="G86" s="48">
        <f>'Kesdas-R'!K19</f>
        <v>3.4210526315789473</v>
      </c>
      <c r="H86" s="48">
        <f>'Kesdas-R'!L19</f>
        <v>3.4360902255639099</v>
      </c>
      <c r="I86" s="48">
        <f>'Kesdas-R'!M19</f>
        <v>3.4135338345864663</v>
      </c>
      <c r="J86" s="48">
        <f>'Kesdas-R'!N19</f>
        <v>3.3533834586466167</v>
      </c>
      <c r="L86" s="2">
        <f>ROUND((AVERAGE(B86:J86)/4)*100,2)</f>
        <v>84.71</v>
      </c>
      <c r="M86">
        <v>33</v>
      </c>
      <c r="T86" s="58" t="s">
        <v>20</v>
      </c>
      <c r="U86" s="59">
        <f t="shared" ref="U86:AC86" si="21">SUM(B72,B79,B86)/COUNT(B72,B79,B86)</f>
        <v>3.5021553360936299</v>
      </c>
      <c r="V86" s="59">
        <f t="shared" si="21"/>
        <v>3.5017009608661152</v>
      </c>
      <c r="W86" s="59">
        <f t="shared" si="21"/>
        <v>3.5362059799446368</v>
      </c>
      <c r="X86" s="59">
        <f t="shared" si="21"/>
        <v>3.5640027445835067</v>
      </c>
      <c r="Y86" s="59">
        <f t="shared" si="21"/>
        <v>3.4604340003614049</v>
      </c>
      <c r="Z86" s="59">
        <f t="shared" si="21"/>
        <v>3.5736493794570019</v>
      </c>
      <c r="AA86" s="59">
        <f t="shared" si="21"/>
        <v>3.5584598905833027</v>
      </c>
      <c r="AB86" s="59">
        <f t="shared" si="21"/>
        <v>3.5020034412048933</v>
      </c>
      <c r="AC86" s="59">
        <f t="shared" si="21"/>
        <v>3.4330156635056817</v>
      </c>
      <c r="AE86" s="2">
        <f>ROUND((AVERAGE(U86:AC86)/4)*100,2)</f>
        <v>87.87</v>
      </c>
    </row>
    <row r="87" spans="1:31">
      <c r="A87" s="49" t="s">
        <v>24</v>
      </c>
      <c r="B87" s="50" t="str">
        <f t="shared" ref="B87:J87" si="22">VLOOKUP(B86,$N$3:$O$6,2,TRUE)</f>
        <v>B</v>
      </c>
      <c r="C87" s="50" t="str">
        <f t="shared" si="22"/>
        <v>B</v>
      </c>
      <c r="D87" s="50" t="str">
        <f t="shared" si="22"/>
        <v>B</v>
      </c>
      <c r="E87" s="50" t="str">
        <f t="shared" si="22"/>
        <v>B</v>
      </c>
      <c r="F87" s="50" t="str">
        <f t="shared" si="22"/>
        <v>B</v>
      </c>
      <c r="G87" s="50" t="str">
        <f t="shared" si="22"/>
        <v>B</v>
      </c>
      <c r="H87" s="50" t="str">
        <f t="shared" si="22"/>
        <v>B</v>
      </c>
      <c r="I87" s="50" t="str">
        <f t="shared" si="22"/>
        <v>B</v>
      </c>
      <c r="J87" s="50" t="str">
        <f t="shared" si="22"/>
        <v>B</v>
      </c>
      <c r="T87" s="60" t="s">
        <v>24</v>
      </c>
      <c r="U87" s="61" t="str">
        <f>VLOOKUP(U86,$N$3:$O$6,2,TRUE)</f>
        <v>B</v>
      </c>
      <c r="V87" s="61" t="str">
        <f t="shared" ref="V87:AC87" si="23">VLOOKUP(V86,$N$3:$O$6,2,TRUE)</f>
        <v>B</v>
      </c>
      <c r="W87" s="61" t="str">
        <f t="shared" si="23"/>
        <v>B</v>
      </c>
      <c r="X87" s="61" t="str">
        <f t="shared" si="23"/>
        <v>A</v>
      </c>
      <c r="Y87" s="61" t="str">
        <f t="shared" si="23"/>
        <v>B</v>
      </c>
      <c r="Z87" s="61" t="str">
        <f t="shared" si="23"/>
        <v>A</v>
      </c>
      <c r="AA87" s="61" t="str">
        <f t="shared" si="23"/>
        <v>A</v>
      </c>
      <c r="AB87" s="61" t="str">
        <f t="shared" si="23"/>
        <v>B</v>
      </c>
      <c r="AC87" s="61" t="str">
        <f t="shared" si="23"/>
        <v>B</v>
      </c>
    </row>
    <row r="88" spans="1:31">
      <c r="A88" s="47" t="s">
        <v>28</v>
      </c>
      <c r="B88" s="159" t="str">
        <f>TEXT(L86,"0,00")&amp;" ("&amp;VLOOKUP(L86,$P$3:$Q$6,2,TRUE)&amp;" dan Kinerja Pelayanan "&amp;VLOOKUP(L88,$Q$3:$R$6,2,FALSE)&amp;")"</f>
        <v>84,71 (B dan Kinerja Pelayanan Baik)</v>
      </c>
      <c r="C88" s="159"/>
      <c r="D88" s="159"/>
      <c r="E88" s="159"/>
      <c r="F88" s="159"/>
      <c r="G88" s="159"/>
      <c r="H88" s="159"/>
      <c r="I88" s="159"/>
      <c r="J88" s="159"/>
      <c r="L88" t="str">
        <f>VLOOKUP(L86,$P$3:$Q$6,2,TRUE)</f>
        <v>B</v>
      </c>
      <c r="T88" s="58" t="s">
        <v>28</v>
      </c>
      <c r="U88" s="165" t="str">
        <f>TEXT(AE86,"0,00")&amp;" ("&amp;VLOOKUP(AE86,$P$3:$Q$6,2,TRUE)&amp;" dan Kinerja Pelayanan "&amp;VLOOKUP(AE88,$Q$3:$R$6,2,FALSE)&amp;")"</f>
        <v>87,87 (B dan Kinerja Pelayanan Baik)</v>
      </c>
      <c r="V88" s="165"/>
      <c r="W88" s="165"/>
      <c r="X88" s="165"/>
      <c r="Y88" s="165"/>
      <c r="Z88" s="165"/>
      <c r="AA88" s="165"/>
      <c r="AB88" s="165"/>
      <c r="AC88" s="165"/>
      <c r="AD88" s="41"/>
      <c r="AE88" s="41" t="str">
        <f>VLOOKUP(AE86,$P$3:$Q$6,2,TRUE)</f>
        <v>B</v>
      </c>
    </row>
    <row r="89" spans="1:31">
      <c r="A89" s="73"/>
      <c r="B89" s="74"/>
      <c r="C89" s="74"/>
      <c r="D89" s="74"/>
      <c r="E89" s="74"/>
      <c r="F89" s="74"/>
      <c r="G89" s="74"/>
      <c r="H89" s="74"/>
      <c r="I89" s="74"/>
      <c r="J89" s="74"/>
      <c r="T89" s="76"/>
      <c r="U89" s="77"/>
      <c r="V89" s="77"/>
      <c r="W89" s="77"/>
      <c r="X89" s="77"/>
      <c r="Y89" s="77"/>
      <c r="Z89" s="77"/>
      <c r="AA89" s="77"/>
      <c r="AB89" s="77"/>
      <c r="AC89" s="77"/>
      <c r="AD89" s="41"/>
      <c r="AE89" s="41"/>
    </row>
    <row r="90" spans="1:31" s="43" customFormat="1">
      <c r="A90" s="71" t="s">
        <v>49</v>
      </c>
      <c r="B90" s="72"/>
      <c r="C90" s="72"/>
      <c r="D90" s="72"/>
      <c r="E90" s="72"/>
      <c r="F90" s="72"/>
      <c r="G90" s="72"/>
      <c r="H90" s="72"/>
      <c r="I90" s="72"/>
      <c r="J90" s="72"/>
    </row>
    <row r="91" spans="1:31" s="40" customFormat="1">
      <c r="A91" s="44" t="s">
        <v>50</v>
      </c>
      <c r="B91" s="45"/>
      <c r="C91" s="45"/>
      <c r="D91" s="45"/>
      <c r="E91" s="45"/>
      <c r="F91" s="45"/>
      <c r="G91" s="45"/>
      <c r="H91" s="45"/>
      <c r="I91" s="45"/>
      <c r="J91" s="45"/>
    </row>
    <row r="92" spans="1:31">
      <c r="A92" s="167"/>
      <c r="B92" s="157" t="s">
        <v>6</v>
      </c>
      <c r="C92" s="157"/>
      <c r="D92" s="157"/>
      <c r="E92" s="157"/>
      <c r="F92" s="157"/>
      <c r="G92" s="157"/>
      <c r="H92" s="157"/>
      <c r="I92" s="157"/>
      <c r="J92" s="157"/>
    </row>
    <row r="93" spans="1:31">
      <c r="A93" s="167"/>
      <c r="B93" s="46" t="s">
        <v>1</v>
      </c>
      <c r="C93" s="46" t="s">
        <v>4</v>
      </c>
      <c r="D93" s="46" t="s">
        <v>9</v>
      </c>
      <c r="E93" s="46" t="s">
        <v>11</v>
      </c>
      <c r="F93" s="46" t="s">
        <v>12</v>
      </c>
      <c r="G93" s="46" t="s">
        <v>13</v>
      </c>
      <c r="H93" s="46" t="s">
        <v>14</v>
      </c>
      <c r="I93" s="46" t="s">
        <v>15</v>
      </c>
      <c r="J93" s="46" t="s">
        <v>16</v>
      </c>
    </row>
    <row r="94" spans="1:31">
      <c r="A94" s="47" t="s">
        <v>20</v>
      </c>
      <c r="B94" s="48">
        <f>'Promkes-R'!F19</f>
        <v>3.2711864406779663</v>
      </c>
      <c r="C94" s="48">
        <f>'Promkes-R'!G19</f>
        <v>3.2881355932203391</v>
      </c>
      <c r="D94" s="48">
        <f>'Promkes-R'!H19</f>
        <v>3.3559322033898304</v>
      </c>
      <c r="E94" s="48">
        <f>'Promkes-R'!I19</f>
        <v>3.2881355932203391</v>
      </c>
      <c r="F94" s="48">
        <f>'Promkes-R'!J19</f>
        <v>3.2033898305084745</v>
      </c>
      <c r="G94" s="48">
        <f>'Promkes-R'!K19</f>
        <v>3.3559322033898304</v>
      </c>
      <c r="H94" s="48">
        <f>'Promkes-R'!L19</f>
        <v>3.3559322033898304</v>
      </c>
      <c r="I94" s="48">
        <f>'Promkes-R'!M19</f>
        <v>3.3728813559322033</v>
      </c>
      <c r="J94" s="48">
        <f>'Promkes-R'!N19</f>
        <v>3.3220338983050848</v>
      </c>
      <c r="L94" s="2">
        <f>ROUND((AVERAGE(B94:J94)/4)*100,2)</f>
        <v>82.82</v>
      </c>
      <c r="M94">
        <v>40</v>
      </c>
    </row>
    <row r="95" spans="1:31">
      <c r="A95" s="49" t="s">
        <v>24</v>
      </c>
      <c r="B95" s="50" t="str">
        <f>VLOOKUP(B94,$N$3:$O$6,2,TRUE)</f>
        <v>B</v>
      </c>
      <c r="C95" s="50" t="str">
        <f t="shared" ref="C95:J95" si="24">VLOOKUP(C94,$N$3:$O$6,2,TRUE)</f>
        <v>B</v>
      </c>
      <c r="D95" s="50" t="str">
        <f t="shared" si="24"/>
        <v>B</v>
      </c>
      <c r="E95" s="50" t="str">
        <f t="shared" si="24"/>
        <v>B</v>
      </c>
      <c r="F95" s="50" t="str">
        <f t="shared" si="24"/>
        <v>B</v>
      </c>
      <c r="G95" s="50" t="str">
        <f t="shared" si="24"/>
        <v>B</v>
      </c>
      <c r="H95" s="50" t="str">
        <f t="shared" si="24"/>
        <v>B</v>
      </c>
      <c r="I95" s="50" t="str">
        <f t="shared" si="24"/>
        <v>B</v>
      </c>
      <c r="J95" s="50" t="str">
        <f t="shared" si="24"/>
        <v>B</v>
      </c>
    </row>
    <row r="96" spans="1:31">
      <c r="A96" s="47" t="s">
        <v>28</v>
      </c>
      <c r="B96" s="159" t="str">
        <f>TEXT(L94,"0,00")&amp;" ("&amp;VLOOKUP(L94,$P$3:$Q$6,2,TRUE)&amp;" dan Kinerja Pelayanan "&amp;VLOOKUP(L96,$Q$3:$R$6,2,FALSE)&amp;")"</f>
        <v>82,82 (B dan Kinerja Pelayanan Baik)</v>
      </c>
      <c r="C96" s="159"/>
      <c r="D96" s="159"/>
      <c r="E96" s="159"/>
      <c r="F96" s="159"/>
      <c r="G96" s="159"/>
      <c r="H96" s="159"/>
      <c r="I96" s="159"/>
      <c r="J96" s="159"/>
      <c r="L96" t="str">
        <f>VLOOKUP(L94,$P$3:$Q$6,2,TRUE)</f>
        <v>B</v>
      </c>
    </row>
    <row r="98" spans="1:31" s="40" customFormat="1">
      <c r="A98" s="44" t="s">
        <v>51</v>
      </c>
      <c r="B98" s="45"/>
      <c r="C98" s="45"/>
      <c r="D98" s="45"/>
      <c r="E98" s="45"/>
      <c r="F98" s="45"/>
      <c r="G98" s="45"/>
      <c r="H98" s="45"/>
      <c r="I98" s="45"/>
      <c r="J98" s="45"/>
    </row>
    <row r="99" spans="1:31">
      <c r="A99" s="167" t="s">
        <v>52</v>
      </c>
      <c r="B99" s="157" t="s">
        <v>6</v>
      </c>
      <c r="C99" s="157"/>
      <c r="D99" s="157"/>
      <c r="E99" s="157"/>
      <c r="F99" s="157"/>
      <c r="G99" s="157"/>
      <c r="H99" s="157"/>
      <c r="I99" s="157"/>
      <c r="J99" s="157"/>
    </row>
    <row r="100" spans="1:31">
      <c r="A100" s="167"/>
      <c r="B100" s="46" t="s">
        <v>1</v>
      </c>
      <c r="C100" s="46" t="s">
        <v>4</v>
      </c>
      <c r="D100" s="46" t="s">
        <v>9</v>
      </c>
      <c r="E100" s="46" t="s">
        <v>11</v>
      </c>
      <c r="F100" s="46" t="s">
        <v>12</v>
      </c>
      <c r="G100" s="46" t="s">
        <v>13</v>
      </c>
      <c r="H100" s="46" t="s">
        <v>14</v>
      </c>
      <c r="I100" s="46" t="s">
        <v>15</v>
      </c>
      <c r="J100" s="46" t="s">
        <v>16</v>
      </c>
    </row>
    <row r="101" spans="1:31">
      <c r="A101" s="47" t="s">
        <v>20</v>
      </c>
      <c r="B101" s="48">
        <f>'GiziKIA-R'!F19</f>
        <v>3.5185185185185186</v>
      </c>
      <c r="C101" s="48">
        <f>'GiziKIA-R'!G19</f>
        <v>3.5370370370370372</v>
      </c>
      <c r="D101" s="48">
        <f>'GiziKIA-R'!H19</f>
        <v>3.6111111111111112</v>
      </c>
      <c r="E101" s="48">
        <f>'GiziKIA-R'!I19</f>
        <v>3.6481481481481484</v>
      </c>
      <c r="F101" s="48">
        <f>'GiziKIA-R'!J19</f>
        <v>3.2222222222222223</v>
      </c>
      <c r="G101" s="48">
        <f>'GiziKIA-R'!K19</f>
        <v>3.6296296296296298</v>
      </c>
      <c r="H101" s="48">
        <f>'GiziKIA-R'!L19</f>
        <v>3.6296296296296298</v>
      </c>
      <c r="I101" s="48">
        <f>'GiziKIA-R'!M19</f>
        <v>3.6111111111111112</v>
      </c>
      <c r="J101" s="48">
        <f>'GiziKIA-R'!N19</f>
        <v>3.6481481481481484</v>
      </c>
      <c r="L101" s="2">
        <f>ROUND((AVERAGE(B101:J101)/4)*100,2)</f>
        <v>89.04</v>
      </c>
      <c r="M101">
        <v>40</v>
      </c>
    </row>
    <row r="102" spans="1:31">
      <c r="A102" s="49" t="s">
        <v>24</v>
      </c>
      <c r="B102" s="50" t="str">
        <f>VLOOKUP(B101,$N$3:$O$6,2,TRUE)</f>
        <v>B</v>
      </c>
      <c r="C102" s="50" t="str">
        <f t="shared" ref="C102:J102" si="25">VLOOKUP(C101,$N$3:$O$6,2,TRUE)</f>
        <v>B</v>
      </c>
      <c r="D102" s="50" t="str">
        <f t="shared" si="25"/>
        <v>A</v>
      </c>
      <c r="E102" s="50" t="str">
        <f t="shared" si="25"/>
        <v>A</v>
      </c>
      <c r="F102" s="50" t="str">
        <f t="shared" si="25"/>
        <v>B</v>
      </c>
      <c r="G102" s="50" t="str">
        <f t="shared" si="25"/>
        <v>A</v>
      </c>
      <c r="H102" s="50" t="str">
        <f t="shared" si="25"/>
        <v>A</v>
      </c>
      <c r="I102" s="50" t="str">
        <f t="shared" si="25"/>
        <v>A</v>
      </c>
      <c r="J102" s="50" t="str">
        <f t="shared" si="25"/>
        <v>A</v>
      </c>
    </row>
    <row r="103" spans="1:31">
      <c r="A103" s="47" t="s">
        <v>28</v>
      </c>
      <c r="B103" s="159" t="str">
        <f>TEXT(L101,"0,00")&amp;" ("&amp;VLOOKUP(L101,$P$3:$Q$6,2,TRUE)&amp;" dan Kinerja Pelayanan "&amp;VLOOKUP(L103,$Q$3:$R$6,2,FALSE)&amp;")"</f>
        <v>89,04 (A dan Kinerja Pelayanan Sangat Baik)</v>
      </c>
      <c r="C103" s="159"/>
      <c r="D103" s="159"/>
      <c r="E103" s="159"/>
      <c r="F103" s="159"/>
      <c r="G103" s="159"/>
      <c r="H103" s="159"/>
      <c r="I103" s="159"/>
      <c r="J103" s="159"/>
      <c r="L103" t="str">
        <f>VLOOKUP(L101,$P$3:$Q$6,2,TRUE)</f>
        <v>A</v>
      </c>
    </row>
    <row r="105" spans="1:31" s="40" customFormat="1">
      <c r="A105" s="44" t="s">
        <v>53</v>
      </c>
      <c r="B105" s="75"/>
      <c r="C105" s="45"/>
      <c r="D105" s="45"/>
      <c r="E105" s="45"/>
      <c r="F105" s="45"/>
      <c r="G105" s="45"/>
      <c r="H105" s="45"/>
      <c r="I105" s="45"/>
      <c r="J105" s="45"/>
    </row>
    <row r="106" spans="1:31">
      <c r="A106" s="167" t="s">
        <v>52</v>
      </c>
      <c r="B106" s="157" t="s">
        <v>6</v>
      </c>
      <c r="C106" s="157"/>
      <c r="D106" s="157"/>
      <c r="E106" s="157"/>
      <c r="F106" s="157"/>
      <c r="G106" s="157"/>
      <c r="H106" s="157"/>
      <c r="I106" s="157"/>
      <c r="J106" s="157"/>
      <c r="T106" s="168"/>
      <c r="U106" s="162" t="s">
        <v>6</v>
      </c>
      <c r="V106" s="163"/>
      <c r="W106" s="163"/>
      <c r="X106" s="163"/>
      <c r="Y106" s="163"/>
      <c r="Z106" s="163"/>
      <c r="AA106" s="163"/>
      <c r="AB106" s="163"/>
      <c r="AC106" s="163"/>
    </row>
    <row r="107" spans="1:31">
      <c r="A107" s="167"/>
      <c r="B107" s="46" t="s">
        <v>1</v>
      </c>
      <c r="C107" s="46" t="s">
        <v>4</v>
      </c>
      <c r="D107" s="46" t="s">
        <v>9</v>
      </c>
      <c r="E107" s="46" t="s">
        <v>11</v>
      </c>
      <c r="F107" s="46" t="s">
        <v>12</v>
      </c>
      <c r="G107" s="46" t="s">
        <v>13</v>
      </c>
      <c r="H107" s="46" t="s">
        <v>14</v>
      </c>
      <c r="I107" s="46" t="s">
        <v>15</v>
      </c>
      <c r="J107" s="46" t="s">
        <v>16</v>
      </c>
      <c r="T107" s="168"/>
      <c r="U107" s="57" t="s">
        <v>1</v>
      </c>
      <c r="V107" s="57" t="s">
        <v>4</v>
      </c>
      <c r="W107" s="57" t="s">
        <v>9</v>
      </c>
      <c r="X107" s="57" t="s">
        <v>11</v>
      </c>
      <c r="Y107" s="57" t="s">
        <v>12</v>
      </c>
      <c r="Z107" s="57" t="s">
        <v>13</v>
      </c>
      <c r="AA107" s="57" t="s">
        <v>14</v>
      </c>
      <c r="AB107" s="57" t="s">
        <v>15</v>
      </c>
      <c r="AC107" s="57" t="s">
        <v>16</v>
      </c>
    </row>
    <row r="108" spans="1:31">
      <c r="A108" s="47" t="s">
        <v>20</v>
      </c>
      <c r="B108" s="48">
        <f>'Keswapol-R'!F19</f>
        <v>3.35</v>
      </c>
      <c r="C108" s="48">
        <f>'Keswapol-R'!G19</f>
        <v>3.3250000000000002</v>
      </c>
      <c r="D108" s="48">
        <f>'Keswapol-R'!H19</f>
        <v>3.375</v>
      </c>
      <c r="E108" s="48">
        <f>'Keswapol-R'!I19</f>
        <v>3.375</v>
      </c>
      <c r="F108" s="48">
        <f>'Keswapol-R'!J19</f>
        <v>3.3</v>
      </c>
      <c r="G108" s="48">
        <f>'Keswapol-R'!K19</f>
        <v>3.375</v>
      </c>
      <c r="H108" s="48">
        <f>'Keswapol-R'!L19</f>
        <v>3.3250000000000002</v>
      </c>
      <c r="I108" s="48">
        <f>'Keswapol-R'!M19</f>
        <v>3.3250000000000002</v>
      </c>
      <c r="J108" s="48">
        <f>'Keswapol-R'!N19</f>
        <v>3.3250000000000002</v>
      </c>
      <c r="L108" s="2">
        <f>ROUND((AVERAGE(B108:J108)/4)*100,2)</f>
        <v>83.54</v>
      </c>
      <c r="M108">
        <v>40</v>
      </c>
      <c r="T108" s="58" t="s">
        <v>20</v>
      </c>
      <c r="U108" s="59">
        <f t="shared" ref="U108:AC108" si="26">SUM(B94,B101,B108)/COUNT(B94,B101,B108)</f>
        <v>3.3799016530654948</v>
      </c>
      <c r="V108" s="59">
        <f t="shared" si="26"/>
        <v>3.383390876752459</v>
      </c>
      <c r="W108" s="59">
        <f t="shared" si="26"/>
        <v>3.4473477715003136</v>
      </c>
      <c r="X108" s="59">
        <f t="shared" si="26"/>
        <v>3.4370945804561628</v>
      </c>
      <c r="Y108" s="59">
        <f t="shared" si="26"/>
        <v>3.2418706842435654</v>
      </c>
      <c r="Z108" s="59">
        <f t="shared" si="26"/>
        <v>3.4535206110064869</v>
      </c>
      <c r="AA108" s="59">
        <f t="shared" si="26"/>
        <v>3.4368539443398198</v>
      </c>
      <c r="AB108" s="59">
        <f t="shared" si="26"/>
        <v>3.4363308223477715</v>
      </c>
      <c r="AC108" s="59">
        <f t="shared" si="26"/>
        <v>3.4317273488177449</v>
      </c>
      <c r="AE108" s="2">
        <f>ROUND((AVERAGE(U108:AC108)/4)*100,2)</f>
        <v>85.13</v>
      </c>
    </row>
    <row r="109" spans="1:31">
      <c r="A109" s="49" t="s">
        <v>24</v>
      </c>
      <c r="B109" s="50" t="str">
        <f>VLOOKUP(B108,$N$3:$O$6,2,TRUE)</f>
        <v>B</v>
      </c>
      <c r="C109" s="50" t="str">
        <f t="shared" ref="C109:J109" si="27">VLOOKUP(C108,$N$3:$O$6,2,TRUE)</f>
        <v>B</v>
      </c>
      <c r="D109" s="50" t="str">
        <f t="shared" si="27"/>
        <v>B</v>
      </c>
      <c r="E109" s="50" t="str">
        <f t="shared" si="27"/>
        <v>B</v>
      </c>
      <c r="F109" s="50" t="str">
        <f t="shared" si="27"/>
        <v>B</v>
      </c>
      <c r="G109" s="50" t="str">
        <f t="shared" si="27"/>
        <v>B</v>
      </c>
      <c r="H109" s="50" t="str">
        <f t="shared" si="27"/>
        <v>B</v>
      </c>
      <c r="I109" s="50" t="str">
        <f t="shared" si="27"/>
        <v>B</v>
      </c>
      <c r="J109" s="50" t="str">
        <f t="shared" si="27"/>
        <v>B</v>
      </c>
      <c r="T109" s="60" t="s">
        <v>24</v>
      </c>
      <c r="U109" s="61" t="str">
        <f>VLOOKUP(U108,$N$3:$O$6,2,TRUE)</f>
        <v>B</v>
      </c>
      <c r="V109" s="61" t="str">
        <f t="shared" ref="V109:AC109" si="28">VLOOKUP(V108,$N$3:$O$6,2,TRUE)</f>
        <v>B</v>
      </c>
      <c r="W109" s="61" t="str">
        <f t="shared" si="28"/>
        <v>B</v>
      </c>
      <c r="X109" s="61" t="str">
        <f t="shared" si="28"/>
        <v>B</v>
      </c>
      <c r="Y109" s="61" t="str">
        <f t="shared" si="28"/>
        <v>B</v>
      </c>
      <c r="Z109" s="61" t="str">
        <f t="shared" si="28"/>
        <v>B</v>
      </c>
      <c r="AA109" s="61" t="str">
        <f t="shared" si="28"/>
        <v>B</v>
      </c>
      <c r="AB109" s="61" t="str">
        <f t="shared" si="28"/>
        <v>B</v>
      </c>
      <c r="AC109" s="61" t="str">
        <f t="shared" si="28"/>
        <v>B</v>
      </c>
    </row>
    <row r="110" spans="1:31">
      <c r="A110" s="47" t="s">
        <v>28</v>
      </c>
      <c r="B110" s="159" t="str">
        <f>TEXT(L108,"0,00")&amp;" ("&amp;VLOOKUP(L108,$P$3:$Q$6,2,TRUE)&amp;" dan Kinerja Pelayanan "&amp;VLOOKUP(L110,$Q$3:$R$6,2,FALSE)&amp;")"</f>
        <v>83,54 (B dan Kinerja Pelayanan Baik)</v>
      </c>
      <c r="C110" s="159"/>
      <c r="D110" s="159"/>
      <c r="E110" s="159"/>
      <c r="F110" s="159"/>
      <c r="G110" s="159"/>
      <c r="H110" s="159"/>
      <c r="I110" s="159"/>
      <c r="J110" s="159"/>
      <c r="L110" t="str">
        <f>VLOOKUP(L108,$P$3:$Q$6,2,TRUE)</f>
        <v>B</v>
      </c>
      <c r="T110" s="58" t="s">
        <v>28</v>
      </c>
      <c r="U110" s="165" t="str">
        <f>TEXT(AE108,"0,00")&amp;" ("&amp;VLOOKUP(AE108,$P$3:$Q$6,2,TRUE)&amp;" dan Kinerja Pelayanan "&amp;VLOOKUP(AE110,$Q$3:$R$6,2,FALSE)&amp;")"</f>
        <v>85,13 (B dan Kinerja Pelayanan Baik)</v>
      </c>
      <c r="V110" s="165"/>
      <c r="W110" s="165"/>
      <c r="X110" s="165"/>
      <c r="Y110" s="165"/>
      <c r="Z110" s="165"/>
      <c r="AA110" s="165"/>
      <c r="AB110" s="165"/>
      <c r="AC110" s="165"/>
      <c r="AD110" s="41"/>
      <c r="AE110" s="41" t="str">
        <f>VLOOKUP(AE108,$P$3:$Q$6,2,TRUE)</f>
        <v>B</v>
      </c>
    </row>
    <row r="112" spans="1:31" s="43" customFormat="1">
      <c r="A112" s="71" t="s">
        <v>54</v>
      </c>
      <c r="B112" s="72"/>
      <c r="C112" s="72"/>
      <c r="D112" s="72"/>
      <c r="E112" s="72"/>
      <c r="F112" s="72"/>
      <c r="G112" s="72"/>
      <c r="H112" s="72"/>
      <c r="I112" s="72"/>
      <c r="J112" s="72"/>
    </row>
    <row r="113" spans="1:29" s="40" customFormat="1">
      <c r="A113" s="44" t="s">
        <v>55</v>
      </c>
      <c r="B113" s="45"/>
      <c r="C113" s="45"/>
      <c r="D113" s="45"/>
      <c r="E113" s="45"/>
      <c r="F113" s="45"/>
      <c r="G113" s="45"/>
      <c r="H113" s="45"/>
      <c r="I113" s="45"/>
      <c r="J113" s="45"/>
    </row>
    <row r="114" spans="1:29">
      <c r="A114" s="167"/>
      <c r="B114" s="157" t="s">
        <v>6</v>
      </c>
      <c r="C114" s="157"/>
      <c r="D114" s="157"/>
      <c r="E114" s="157"/>
      <c r="F114" s="157"/>
      <c r="G114" s="157"/>
      <c r="H114" s="157"/>
      <c r="I114" s="157"/>
      <c r="J114" s="157"/>
    </row>
    <row r="115" spans="1:29">
      <c r="A115" s="167"/>
      <c r="B115" s="46" t="s">
        <v>1</v>
      </c>
      <c r="C115" s="46" t="s">
        <v>4</v>
      </c>
      <c r="D115" s="46" t="s">
        <v>9</v>
      </c>
      <c r="E115" s="46" t="s">
        <v>11</v>
      </c>
      <c r="F115" s="46" t="s">
        <v>12</v>
      </c>
      <c r="G115" s="46" t="s">
        <v>13</v>
      </c>
      <c r="H115" s="46" t="s">
        <v>14</v>
      </c>
      <c r="I115" s="46" t="s">
        <v>15</v>
      </c>
      <c r="J115" s="46" t="s">
        <v>16</v>
      </c>
    </row>
    <row r="116" spans="1:29">
      <c r="A116" s="47" t="s">
        <v>20</v>
      </c>
      <c r="B116" s="48">
        <f>'Survim-R'!F19</f>
        <v>3.46</v>
      </c>
      <c r="C116" s="48">
        <f>'Survim-R'!G19</f>
        <v>3.48</v>
      </c>
      <c r="D116" s="48">
        <f>'Survim-R'!H19</f>
        <v>3.52</v>
      </c>
      <c r="E116" s="48">
        <f>'Survim-R'!I19</f>
        <v>3.54</v>
      </c>
      <c r="F116" s="48">
        <f>'Survim-R'!J19</f>
        <v>3.44</v>
      </c>
      <c r="G116" s="48">
        <f>'Survim-R'!K19</f>
        <v>3.56</v>
      </c>
      <c r="H116" s="48">
        <f>'Survim-R'!L19</f>
        <v>3.56</v>
      </c>
      <c r="I116" s="48">
        <f>'Survim-R'!M19</f>
        <v>3.55</v>
      </c>
      <c r="J116" s="48">
        <f>'Survim-R'!N19</f>
        <v>3.49</v>
      </c>
      <c r="L116" s="2">
        <f>ROUND((AVERAGE(B116:J116)/4)*100,2)</f>
        <v>87.78</v>
      </c>
      <c r="M116">
        <v>40</v>
      </c>
    </row>
    <row r="117" spans="1:29">
      <c r="A117" s="49" t="s">
        <v>24</v>
      </c>
      <c r="B117" s="50" t="str">
        <f t="shared" ref="B117:J117" si="29">VLOOKUP(B116,$N$3:$O$6,2,TRUE)</f>
        <v>B</v>
      </c>
      <c r="C117" s="50" t="str">
        <f t="shared" si="29"/>
        <v>B</v>
      </c>
      <c r="D117" s="50" t="str">
        <f t="shared" si="29"/>
        <v>B</v>
      </c>
      <c r="E117" s="50" t="str">
        <f t="shared" si="29"/>
        <v>A</v>
      </c>
      <c r="F117" s="50" t="str">
        <f t="shared" si="29"/>
        <v>B</v>
      </c>
      <c r="G117" s="50" t="str">
        <f t="shared" si="29"/>
        <v>A</v>
      </c>
      <c r="H117" s="50" t="str">
        <f t="shared" si="29"/>
        <v>A</v>
      </c>
      <c r="I117" s="50" t="str">
        <f t="shared" si="29"/>
        <v>A</v>
      </c>
      <c r="J117" s="50" t="str">
        <f t="shared" si="29"/>
        <v>B</v>
      </c>
    </row>
    <row r="118" spans="1:29">
      <c r="A118" s="47" t="s">
        <v>28</v>
      </c>
      <c r="B118" s="159" t="str">
        <f>TEXT(L116,"0,00")&amp;" ("&amp;VLOOKUP(L116,$P$3:$Q$6,2,TRUE)&amp;" dan Kinerja Pelayanan "&amp;VLOOKUP(L118,$Q$3:$R$6,2,FALSE)&amp;")"</f>
        <v>87,78 (B dan Kinerja Pelayanan Baik)</v>
      </c>
      <c r="C118" s="159"/>
      <c r="D118" s="159"/>
      <c r="E118" s="159"/>
      <c r="F118" s="159"/>
      <c r="G118" s="159"/>
      <c r="H118" s="159"/>
      <c r="I118" s="159"/>
      <c r="J118" s="159"/>
      <c r="L118" t="str">
        <f>VLOOKUP(L116,$P$3:$Q$6,2,TRUE)</f>
        <v>B</v>
      </c>
    </row>
    <row r="120" spans="1:29" s="40" customFormat="1">
      <c r="A120" s="44" t="s">
        <v>56</v>
      </c>
      <c r="B120" s="45"/>
      <c r="C120" s="45"/>
      <c r="D120" s="45"/>
      <c r="E120" s="45"/>
      <c r="F120" s="45"/>
      <c r="G120" s="45"/>
      <c r="H120" s="45"/>
      <c r="I120" s="45"/>
      <c r="J120" s="45"/>
    </row>
    <row r="121" spans="1:29">
      <c r="A121" s="167"/>
      <c r="B121" s="157" t="s">
        <v>6</v>
      </c>
      <c r="C121" s="157"/>
      <c r="D121" s="157"/>
      <c r="E121" s="157"/>
      <c r="F121" s="157"/>
      <c r="G121" s="157"/>
      <c r="H121" s="157"/>
      <c r="I121" s="157"/>
      <c r="J121" s="157"/>
    </row>
    <row r="122" spans="1:29">
      <c r="A122" s="167"/>
      <c r="B122" s="46" t="s">
        <v>1</v>
      </c>
      <c r="C122" s="46" t="s">
        <v>4</v>
      </c>
      <c r="D122" s="46" t="s">
        <v>9</v>
      </c>
      <c r="E122" s="46" t="s">
        <v>11</v>
      </c>
      <c r="F122" s="46" t="s">
        <v>12</v>
      </c>
      <c r="G122" s="46" t="s">
        <v>13</v>
      </c>
      <c r="H122" s="46" t="s">
        <v>14</v>
      </c>
      <c r="I122" s="46" t="s">
        <v>15</v>
      </c>
      <c r="J122" s="46" t="s">
        <v>16</v>
      </c>
    </row>
    <row r="123" spans="1:29">
      <c r="A123" s="47" t="s">
        <v>20</v>
      </c>
      <c r="B123" s="48">
        <f>'P2P-R'!F19</f>
        <v>3.2416666666666667</v>
      </c>
      <c r="C123" s="48">
        <f>'P2P-R'!G19</f>
        <v>3.2583333333333333</v>
      </c>
      <c r="D123" s="48">
        <f>'P2P-R'!H19</f>
        <v>3.2833333333333332</v>
      </c>
      <c r="E123" s="48">
        <f>'P2P-R'!I19</f>
        <v>3.2916666666666665</v>
      </c>
      <c r="F123" s="48">
        <f>'P2P-R'!J19</f>
        <v>3.2333333333333334</v>
      </c>
      <c r="G123" s="48">
        <f>'P2P-R'!K19</f>
        <v>3.3</v>
      </c>
      <c r="H123" s="48">
        <f>'P2P-R'!L19</f>
        <v>3.3250000000000002</v>
      </c>
      <c r="I123" s="48">
        <f>'P2P-R'!M19</f>
        <v>3.2833333333333332</v>
      </c>
      <c r="J123" s="48">
        <f>'P2P-R'!N19</f>
        <v>3.2333333333333334</v>
      </c>
      <c r="L123" s="2">
        <f>ROUND((AVERAGE(B123:J123)/4)*100,2)</f>
        <v>81.81</v>
      </c>
      <c r="M123">
        <v>40</v>
      </c>
    </row>
    <row r="124" spans="1:29">
      <c r="A124" s="49" t="s">
        <v>24</v>
      </c>
      <c r="B124" s="50" t="str">
        <f t="shared" ref="B124:J124" si="30">VLOOKUP(B123,$N$3:$O$6,2,TRUE)</f>
        <v>B</v>
      </c>
      <c r="C124" s="50" t="str">
        <f t="shared" si="30"/>
        <v>B</v>
      </c>
      <c r="D124" s="50" t="str">
        <f t="shared" si="30"/>
        <v>B</v>
      </c>
      <c r="E124" s="50" t="str">
        <f t="shared" si="30"/>
        <v>B</v>
      </c>
      <c r="F124" s="50" t="str">
        <f t="shared" si="30"/>
        <v>B</v>
      </c>
      <c r="G124" s="50" t="str">
        <f t="shared" si="30"/>
        <v>B</v>
      </c>
      <c r="H124" s="50" t="str">
        <f t="shared" si="30"/>
        <v>B</v>
      </c>
      <c r="I124" s="50" t="str">
        <f t="shared" si="30"/>
        <v>B</v>
      </c>
      <c r="J124" s="50" t="str">
        <f t="shared" si="30"/>
        <v>B</v>
      </c>
    </row>
    <row r="125" spans="1:29">
      <c r="A125" s="47" t="s">
        <v>28</v>
      </c>
      <c r="B125" s="159" t="str">
        <f>TEXT(L123,"0,00")&amp;" ("&amp;VLOOKUP(L123,$P$3:$Q$6,2,TRUE)&amp;" dan Kinerja Pelayanan "&amp;VLOOKUP(L125,$Q$3:$R$6,2,FALSE)&amp;")"</f>
        <v>81,81 (B dan Kinerja Pelayanan Baik)</v>
      </c>
      <c r="C125" s="159"/>
      <c r="D125" s="159"/>
      <c r="E125" s="159"/>
      <c r="F125" s="159"/>
      <c r="G125" s="159"/>
      <c r="H125" s="159"/>
      <c r="I125" s="159"/>
      <c r="J125" s="159"/>
      <c r="L125" t="str">
        <f>VLOOKUP(L123,$P$3:$Q$6,2,TRUE)</f>
        <v>B</v>
      </c>
    </row>
    <row r="127" spans="1:29" s="40" customFormat="1">
      <c r="A127" s="44" t="s">
        <v>57</v>
      </c>
      <c r="B127" s="75"/>
      <c r="C127" s="45"/>
      <c r="D127" s="45"/>
      <c r="E127" s="45"/>
      <c r="F127" s="45"/>
      <c r="G127" s="45"/>
      <c r="H127" s="45"/>
      <c r="I127" s="45"/>
      <c r="J127" s="45"/>
    </row>
    <row r="128" spans="1:29">
      <c r="A128" s="167"/>
      <c r="B128" s="157" t="s">
        <v>6</v>
      </c>
      <c r="C128" s="157"/>
      <c r="D128" s="157"/>
      <c r="E128" s="157"/>
      <c r="F128" s="157"/>
      <c r="G128" s="157"/>
      <c r="H128" s="157"/>
      <c r="I128" s="157"/>
      <c r="J128" s="157"/>
      <c r="T128" s="168"/>
      <c r="U128" s="162" t="s">
        <v>6</v>
      </c>
      <c r="V128" s="163"/>
      <c r="W128" s="163"/>
      <c r="X128" s="163"/>
      <c r="Y128" s="163"/>
      <c r="Z128" s="163"/>
      <c r="AA128" s="163"/>
      <c r="AB128" s="163"/>
      <c r="AC128" s="163"/>
    </row>
    <row r="129" spans="1:31">
      <c r="A129" s="167"/>
      <c r="B129" s="46" t="s">
        <v>1</v>
      </c>
      <c r="C129" s="46" t="s">
        <v>4</v>
      </c>
      <c r="D129" s="46" t="s">
        <v>9</v>
      </c>
      <c r="E129" s="46" t="s">
        <v>11</v>
      </c>
      <c r="F129" s="46" t="s">
        <v>12</v>
      </c>
      <c r="G129" s="46" t="s">
        <v>13</v>
      </c>
      <c r="H129" s="46" t="s">
        <v>14</v>
      </c>
      <c r="I129" s="46" t="s">
        <v>15</v>
      </c>
      <c r="J129" s="46" t="s">
        <v>16</v>
      </c>
      <c r="T129" s="168"/>
      <c r="U129" s="57" t="s">
        <v>1</v>
      </c>
      <c r="V129" s="57" t="s">
        <v>4</v>
      </c>
      <c r="W129" s="57" t="s">
        <v>9</v>
      </c>
      <c r="X129" s="57" t="s">
        <v>11</v>
      </c>
      <c r="Y129" s="57" t="s">
        <v>12</v>
      </c>
      <c r="Z129" s="57" t="s">
        <v>13</v>
      </c>
      <c r="AA129" s="57" t="s">
        <v>14</v>
      </c>
      <c r="AB129" s="57" t="s">
        <v>15</v>
      </c>
      <c r="AC129" s="57" t="s">
        <v>16</v>
      </c>
    </row>
    <row r="130" spans="1:31">
      <c r="A130" s="47" t="s">
        <v>20</v>
      </c>
      <c r="B130" s="48">
        <f>'Kesling-R'!F19</f>
        <v>3.55</v>
      </c>
      <c r="C130" s="48">
        <f>'Kesling-R'!G19</f>
        <v>3.5249999999999999</v>
      </c>
      <c r="D130" s="48">
        <f>'Kesling-R'!H19</f>
        <v>3.6</v>
      </c>
      <c r="E130" s="48">
        <f>'Kesling-R'!I19</f>
        <v>3.5750000000000002</v>
      </c>
      <c r="F130" s="48">
        <f>'Kesling-R'!J19</f>
        <v>3.1749999999999998</v>
      </c>
      <c r="G130" s="48">
        <f>'Kesling-R'!K19</f>
        <v>3.5</v>
      </c>
      <c r="H130" s="48">
        <f>'Kesling-R'!L19</f>
        <v>3.55</v>
      </c>
      <c r="I130" s="48">
        <f>'Kesling-R'!M19</f>
        <v>3.5249999999999999</v>
      </c>
      <c r="J130" s="48">
        <f>'Kesling-R'!N19</f>
        <v>3.2749999999999999</v>
      </c>
      <c r="L130" s="2">
        <f>ROUND((AVERAGE(B130:J130)/4)*100,2)</f>
        <v>86.88</v>
      </c>
      <c r="M130">
        <v>40</v>
      </c>
      <c r="T130" s="58" t="s">
        <v>20</v>
      </c>
      <c r="U130" s="59">
        <f>SUM(B116,B123,B130)/COUNT(B116,B123,B130)</f>
        <v>3.4172222222222217</v>
      </c>
      <c r="V130" s="59">
        <f t="shared" ref="V130:AC130" si="31">SUM(C116,C123,C130)/COUNT(C116,C123,C130)</f>
        <v>3.4211111111111112</v>
      </c>
      <c r="W130" s="59">
        <f t="shared" si="31"/>
        <v>3.4677777777777776</v>
      </c>
      <c r="X130" s="59">
        <f t="shared" si="31"/>
        <v>3.4688888888888889</v>
      </c>
      <c r="Y130" s="59">
        <f t="shared" si="31"/>
        <v>3.2827777777777776</v>
      </c>
      <c r="Z130" s="59">
        <f t="shared" si="31"/>
        <v>3.4533333333333331</v>
      </c>
      <c r="AA130" s="59">
        <f t="shared" si="31"/>
        <v>3.4783333333333331</v>
      </c>
      <c r="AB130" s="59">
        <f t="shared" si="31"/>
        <v>3.4527777777777775</v>
      </c>
      <c r="AC130" s="59">
        <f t="shared" si="31"/>
        <v>3.3327777777777778</v>
      </c>
      <c r="AE130" s="2">
        <f>ROUND((AVERAGE(U130:AC130)/4)*100,2)</f>
        <v>85.49</v>
      </c>
    </row>
    <row r="131" spans="1:31">
      <c r="A131" s="49" t="s">
        <v>24</v>
      </c>
      <c r="B131" s="50" t="str">
        <f t="shared" ref="B131:J131" si="32">VLOOKUP(B130,$N$3:$O$6,2,TRUE)</f>
        <v>A</v>
      </c>
      <c r="C131" s="50" t="str">
        <f t="shared" si="32"/>
        <v>B</v>
      </c>
      <c r="D131" s="50" t="str">
        <f t="shared" si="32"/>
        <v>A</v>
      </c>
      <c r="E131" s="50" t="str">
        <f t="shared" si="32"/>
        <v>A</v>
      </c>
      <c r="F131" s="50" t="str">
        <f t="shared" si="32"/>
        <v>B</v>
      </c>
      <c r="G131" s="50" t="str">
        <f t="shared" si="32"/>
        <v>B</v>
      </c>
      <c r="H131" s="50" t="str">
        <f t="shared" si="32"/>
        <v>A</v>
      </c>
      <c r="I131" s="50" t="str">
        <f t="shared" si="32"/>
        <v>B</v>
      </c>
      <c r="J131" s="50" t="str">
        <f t="shared" si="32"/>
        <v>B</v>
      </c>
      <c r="T131" s="60" t="s">
        <v>24</v>
      </c>
      <c r="U131" s="61" t="str">
        <f>VLOOKUP(U130,$N$3:$O$6,2,TRUE)</f>
        <v>B</v>
      </c>
      <c r="V131" s="61" t="str">
        <f t="shared" ref="V131:AC131" si="33">VLOOKUP(V130,$N$3:$O$6,2,TRUE)</f>
        <v>B</v>
      </c>
      <c r="W131" s="61" t="str">
        <f t="shared" si="33"/>
        <v>B</v>
      </c>
      <c r="X131" s="61" t="str">
        <f t="shared" si="33"/>
        <v>B</v>
      </c>
      <c r="Y131" s="61" t="str">
        <f t="shared" si="33"/>
        <v>B</v>
      </c>
      <c r="Z131" s="61" t="str">
        <f t="shared" si="33"/>
        <v>B</v>
      </c>
      <c r="AA131" s="61" t="str">
        <f t="shared" si="33"/>
        <v>B</v>
      </c>
      <c r="AB131" s="61" t="str">
        <f t="shared" si="33"/>
        <v>B</v>
      </c>
      <c r="AC131" s="61" t="str">
        <f t="shared" si="33"/>
        <v>B</v>
      </c>
    </row>
    <row r="132" spans="1:31">
      <c r="A132" s="47" t="s">
        <v>28</v>
      </c>
      <c r="B132" s="159" t="str">
        <f>TEXT(L130,"0,00")&amp;" ("&amp;VLOOKUP(L130,$P$3:$Q$6,2,TRUE)&amp;" dan Kinerja Pelayanan "&amp;VLOOKUP(L132,$Q$3:$R$6,2,FALSE)&amp;")"</f>
        <v>86,88 (B dan Kinerja Pelayanan Baik)</v>
      </c>
      <c r="C132" s="159"/>
      <c r="D132" s="159"/>
      <c r="E132" s="159"/>
      <c r="F132" s="159"/>
      <c r="G132" s="159"/>
      <c r="H132" s="159"/>
      <c r="I132" s="159"/>
      <c r="J132" s="159"/>
      <c r="L132" t="str">
        <f>VLOOKUP(L130,$P$3:$Q$6,2,TRUE)</f>
        <v>B</v>
      </c>
      <c r="T132" s="58" t="s">
        <v>28</v>
      </c>
      <c r="U132" s="165" t="str">
        <f>TEXT(AE130,"0,00")&amp;" ("&amp;VLOOKUP(AE130,$P$3:$Q$6,2,TRUE)&amp;" dan Kinerja Pelayanan "&amp;VLOOKUP(AE132,$Q$3:$R$6,2,FALSE)&amp;")"</f>
        <v>85,49 (B dan Kinerja Pelayanan Baik)</v>
      </c>
      <c r="V132" s="165"/>
      <c r="W132" s="165"/>
      <c r="X132" s="165"/>
      <c r="Y132" s="165"/>
      <c r="Z132" s="165"/>
      <c r="AA132" s="165"/>
      <c r="AB132" s="165"/>
      <c r="AC132" s="165"/>
      <c r="AD132" s="41"/>
      <c r="AE132" s="41" t="str">
        <f>VLOOKUP(AE130,$P$3:$Q$6,2,TRUE)</f>
        <v>B</v>
      </c>
    </row>
    <row r="134" spans="1:31">
      <c r="A134" s="2" t="s">
        <v>58</v>
      </c>
    </row>
    <row r="135" spans="1:31" s="40" customFormat="1">
      <c r="A135" s="44" t="s">
        <v>35</v>
      </c>
      <c r="B135" s="45"/>
      <c r="C135" s="45"/>
      <c r="D135" s="45"/>
      <c r="E135" s="45"/>
      <c r="F135" s="45"/>
      <c r="G135" s="45"/>
      <c r="H135" s="45"/>
      <c r="I135" s="45"/>
      <c r="J135" s="45"/>
    </row>
    <row r="136" spans="1:31">
      <c r="A136" s="167"/>
      <c r="B136" s="157" t="s">
        <v>6</v>
      </c>
      <c r="C136" s="157"/>
      <c r="D136" s="157"/>
      <c r="E136" s="157"/>
      <c r="F136" s="157"/>
      <c r="G136" s="157"/>
      <c r="H136" s="157"/>
      <c r="I136" s="157"/>
      <c r="J136" s="157"/>
    </row>
    <row r="137" spans="1:31">
      <c r="A137" s="167"/>
      <c r="B137" s="46" t="s">
        <v>1</v>
      </c>
      <c r="C137" s="46" t="s">
        <v>4</v>
      </c>
      <c r="D137" s="46" t="s">
        <v>9</v>
      </c>
      <c r="E137" s="46" t="s">
        <v>11</v>
      </c>
      <c r="F137" s="46" t="s">
        <v>12</v>
      </c>
      <c r="G137" s="46" t="s">
        <v>13</v>
      </c>
      <c r="H137" s="46" t="s">
        <v>14</v>
      </c>
      <c r="I137" s="46" t="s">
        <v>15</v>
      </c>
      <c r="J137" s="46" t="s">
        <v>16</v>
      </c>
    </row>
    <row r="138" spans="1:31">
      <c r="A138" s="47" t="s">
        <v>20</v>
      </c>
      <c r="B138" s="48">
        <f>'PSDK-R'!F19</f>
        <v>3.2151898734177213</v>
      </c>
      <c r="C138" s="48">
        <f>'PSDK-R'!G19</f>
        <v>3.2658227848101267</v>
      </c>
      <c r="D138" s="48">
        <f>'PSDK-R'!H19</f>
        <v>3.3164556962025316</v>
      </c>
      <c r="E138" s="48">
        <f>'PSDK-R'!I19</f>
        <v>3.2531645569620253</v>
      </c>
      <c r="F138" s="48">
        <f>'PSDK-R'!J19</f>
        <v>3.1645569620253164</v>
      </c>
      <c r="G138" s="48">
        <f>'PSDK-R'!K19</f>
        <v>3.3291139240506329</v>
      </c>
      <c r="H138" s="48">
        <f>'PSDK-R'!L19</f>
        <v>3.278481012658228</v>
      </c>
      <c r="I138" s="48">
        <f>'PSDK-R'!M19</f>
        <v>3.3037974683544302</v>
      </c>
      <c r="J138" s="48">
        <f>'PSDK-R'!N19</f>
        <v>3.2151898734177213</v>
      </c>
      <c r="L138" s="2">
        <f>ROUND((AVERAGE(B138:J138)/4)*100,2)</f>
        <v>81.5</v>
      </c>
      <c r="M138">
        <v>33</v>
      </c>
    </row>
    <row r="139" spans="1:31">
      <c r="A139" s="49" t="s">
        <v>24</v>
      </c>
      <c r="B139" s="50" t="str">
        <f t="shared" ref="B139:J139" si="34">VLOOKUP(B138,$N$3:$O$6,2,TRUE)</f>
        <v>B</v>
      </c>
      <c r="C139" s="50" t="str">
        <f t="shared" si="34"/>
        <v>B</v>
      </c>
      <c r="D139" s="50" t="str">
        <f t="shared" si="34"/>
        <v>B</v>
      </c>
      <c r="E139" s="50" t="str">
        <f t="shared" si="34"/>
        <v>B</v>
      </c>
      <c r="F139" s="50" t="str">
        <f t="shared" si="34"/>
        <v>B</v>
      </c>
      <c r="G139" s="50" t="str">
        <f t="shared" si="34"/>
        <v>B</v>
      </c>
      <c r="H139" s="50" t="str">
        <f t="shared" si="34"/>
        <v>B</v>
      </c>
      <c r="I139" s="50" t="str">
        <f t="shared" si="34"/>
        <v>B</v>
      </c>
      <c r="J139" s="50" t="str">
        <f t="shared" si="34"/>
        <v>B</v>
      </c>
    </row>
    <row r="140" spans="1:31">
      <c r="A140" s="47" t="s">
        <v>28</v>
      </c>
      <c r="B140" s="159" t="str">
        <f>TEXT(L138,"0,00")&amp;" ("&amp;VLOOKUP(L138,$P$3:$Q$6,2,TRUE)&amp;" dan Kinerja Pelayanan "&amp;VLOOKUP(L140,$Q$3:$R$6,2,FALSE)&amp;")"</f>
        <v>81,50 (B dan Kinerja Pelayanan Baik)</v>
      </c>
      <c r="C140" s="159"/>
      <c r="D140" s="159"/>
      <c r="E140" s="159"/>
      <c r="F140" s="159"/>
      <c r="G140" s="159"/>
      <c r="H140" s="159"/>
      <c r="I140" s="159"/>
      <c r="J140" s="159"/>
      <c r="L140" t="str">
        <f>VLOOKUP(L138,$P$3:$Q$6,2,TRUE)</f>
        <v>B</v>
      </c>
    </row>
    <row r="142" spans="1:31" s="40" customFormat="1">
      <c r="A142" s="44" t="s">
        <v>59</v>
      </c>
      <c r="B142" s="45"/>
      <c r="C142" s="45"/>
      <c r="D142" s="45"/>
      <c r="E142" s="45"/>
      <c r="F142" s="45"/>
      <c r="G142" s="45"/>
      <c r="H142" s="45"/>
      <c r="I142" s="45"/>
      <c r="J142" s="45"/>
    </row>
    <row r="143" spans="1:31">
      <c r="A143" s="167"/>
      <c r="B143" s="157" t="s">
        <v>6</v>
      </c>
      <c r="C143" s="157"/>
      <c r="D143" s="157"/>
      <c r="E143" s="157"/>
      <c r="F143" s="157"/>
      <c r="G143" s="157"/>
      <c r="H143" s="157"/>
      <c r="I143" s="157"/>
      <c r="J143" s="157"/>
    </row>
    <row r="144" spans="1:31">
      <c r="A144" s="167"/>
      <c r="B144" s="46" t="s">
        <v>1</v>
      </c>
      <c r="C144" s="46" t="s">
        <v>4</v>
      </c>
      <c r="D144" s="46" t="s">
        <v>9</v>
      </c>
      <c r="E144" s="46" t="s">
        <v>11</v>
      </c>
      <c r="F144" s="46" t="s">
        <v>12</v>
      </c>
      <c r="G144" s="46" t="s">
        <v>13</v>
      </c>
      <c r="H144" s="46" t="s">
        <v>14</v>
      </c>
      <c r="I144" s="46" t="s">
        <v>15</v>
      </c>
      <c r="J144" s="46" t="s">
        <v>16</v>
      </c>
    </row>
    <row r="145" spans="1:32">
      <c r="A145" s="47" t="s">
        <v>20</v>
      </c>
      <c r="B145" s="48">
        <f>'Sarpras-R'!F19</f>
        <v>3.3571428571428572</v>
      </c>
      <c r="C145" s="48">
        <f>'Sarpras-R'!G19</f>
        <v>3.4107142857142856</v>
      </c>
      <c r="D145" s="48">
        <f>'Sarpras-R'!H19</f>
        <v>3.4285714285714284</v>
      </c>
      <c r="E145" s="48">
        <f>'Sarpras-R'!I19</f>
        <v>3.3928571428571428</v>
      </c>
      <c r="F145" s="48">
        <f>'Sarpras-R'!J19</f>
        <v>3.3928571428571428</v>
      </c>
      <c r="G145" s="48">
        <f>'Sarpras-R'!K19</f>
        <v>3.4821428571428572</v>
      </c>
      <c r="H145" s="48">
        <f>'Sarpras-R'!L19</f>
        <v>3.4464285714285716</v>
      </c>
      <c r="I145" s="48">
        <f>'Sarpras-R'!M19</f>
        <v>3.3571428571428572</v>
      </c>
      <c r="J145" s="48">
        <f>'Sarpras-R'!N19</f>
        <v>3.3571428571428572</v>
      </c>
      <c r="L145" s="78">
        <f>ROUND((AVERAGE(B145:J145)/4)*100,2)</f>
        <v>85.07</v>
      </c>
      <c r="M145">
        <v>33</v>
      </c>
    </row>
    <row r="146" spans="1:32">
      <c r="A146" s="49" t="s">
        <v>24</v>
      </c>
      <c r="B146" s="50" t="str">
        <f t="shared" ref="B146:J146" si="35">VLOOKUP(B145,$N$3:$O$6,2,TRUE)</f>
        <v>B</v>
      </c>
      <c r="C146" s="50" t="str">
        <f t="shared" si="35"/>
        <v>B</v>
      </c>
      <c r="D146" s="50" t="str">
        <f t="shared" si="35"/>
        <v>B</v>
      </c>
      <c r="E146" s="50" t="str">
        <f t="shared" si="35"/>
        <v>B</v>
      </c>
      <c r="F146" s="50" t="str">
        <f t="shared" si="35"/>
        <v>B</v>
      </c>
      <c r="G146" s="50" t="str">
        <f t="shared" si="35"/>
        <v>B</v>
      </c>
      <c r="H146" s="50" t="str">
        <f t="shared" si="35"/>
        <v>B</v>
      </c>
      <c r="I146" s="50" t="str">
        <f t="shared" si="35"/>
        <v>B</v>
      </c>
      <c r="J146" s="50" t="str">
        <f t="shared" si="35"/>
        <v>B</v>
      </c>
    </row>
    <row r="147" spans="1:32">
      <c r="A147" s="47" t="s">
        <v>28</v>
      </c>
      <c r="B147" s="159" t="str">
        <f>TEXT(L145,"0,00")&amp;" ("&amp;VLOOKUP(L145,$P$3:$Q$6,2,TRUE)&amp;" dan Kinerja Pelayanan "&amp;VLOOKUP(L147,$Q$3:$R$6,2,FALSE)&amp;")"</f>
        <v>85,07 (B dan Kinerja Pelayanan Baik)</v>
      </c>
      <c r="C147" s="159"/>
      <c r="D147" s="159"/>
      <c r="E147" s="159"/>
      <c r="F147" s="159"/>
      <c r="G147" s="159"/>
      <c r="H147" s="159"/>
      <c r="I147" s="159"/>
      <c r="J147" s="159"/>
      <c r="L147" t="str">
        <f>VLOOKUP(L145,$P$3:$Q$6,2,TRUE)</f>
        <v>B</v>
      </c>
    </row>
    <row r="149" spans="1:32" s="44" customFormat="1">
      <c r="A149" s="44" t="s">
        <v>60</v>
      </c>
      <c r="B149" s="75"/>
      <c r="C149" s="75"/>
      <c r="D149" s="75"/>
      <c r="E149" s="75"/>
      <c r="F149" s="75"/>
      <c r="G149" s="75"/>
      <c r="H149" s="75"/>
      <c r="I149" s="75"/>
      <c r="J149" s="75"/>
    </row>
    <row r="150" spans="1:32">
      <c r="A150" s="167"/>
      <c r="B150" s="157" t="s">
        <v>6</v>
      </c>
      <c r="C150" s="157"/>
      <c r="D150" s="157"/>
      <c r="E150" s="157"/>
      <c r="F150" s="157"/>
      <c r="G150" s="157"/>
      <c r="H150" s="157"/>
      <c r="I150" s="157"/>
      <c r="J150" s="157"/>
      <c r="T150" s="168"/>
      <c r="U150" s="162" t="s">
        <v>6</v>
      </c>
      <c r="V150" s="163"/>
      <c r="W150" s="163"/>
      <c r="X150" s="163"/>
      <c r="Y150" s="163"/>
      <c r="Z150" s="163"/>
      <c r="AA150" s="163"/>
      <c r="AB150" s="163"/>
      <c r="AC150" s="163"/>
    </row>
    <row r="151" spans="1:32">
      <c r="A151" s="167"/>
      <c r="B151" s="46" t="s">
        <v>1</v>
      </c>
      <c r="C151" s="46" t="s">
        <v>4</v>
      </c>
      <c r="D151" s="46" t="s">
        <v>9</v>
      </c>
      <c r="E151" s="46" t="s">
        <v>11</v>
      </c>
      <c r="F151" s="46" t="s">
        <v>12</v>
      </c>
      <c r="G151" s="46" t="s">
        <v>13</v>
      </c>
      <c r="H151" s="46" t="s">
        <v>14</v>
      </c>
      <c r="I151" s="46" t="s">
        <v>15</v>
      </c>
      <c r="J151" s="46" t="s">
        <v>16</v>
      </c>
      <c r="T151" s="168"/>
      <c r="U151" s="57" t="s">
        <v>1</v>
      </c>
      <c r="V151" s="57" t="s">
        <v>4</v>
      </c>
      <c r="W151" s="57" t="s">
        <v>9</v>
      </c>
      <c r="X151" s="57" t="s">
        <v>11</v>
      </c>
      <c r="Y151" s="57" t="s">
        <v>12</v>
      </c>
      <c r="Z151" s="57" t="s">
        <v>13</v>
      </c>
      <c r="AA151" s="57" t="s">
        <v>14</v>
      </c>
      <c r="AB151" s="57" t="s">
        <v>15</v>
      </c>
      <c r="AC151" s="57" t="s">
        <v>16</v>
      </c>
    </row>
    <row r="152" spans="1:32">
      <c r="A152" s="47" t="s">
        <v>20</v>
      </c>
      <c r="B152" s="48">
        <f>'Farmakmin-R'!F19</f>
        <v>3.5254237288135593</v>
      </c>
      <c r="C152" s="48">
        <f>'Farmakmin-R'!G19</f>
        <v>3.5762711864406778</v>
      </c>
      <c r="D152" s="48">
        <f>'Farmakmin-R'!H19</f>
        <v>3.6101694915254239</v>
      </c>
      <c r="E152" s="48">
        <f>'Farmakmin-R'!I19</f>
        <v>3.5762711864406778</v>
      </c>
      <c r="F152" s="48">
        <f>'Farmakmin-R'!J19</f>
        <v>3.406779661016949</v>
      </c>
      <c r="G152" s="48">
        <f>'Farmakmin-R'!K19</f>
        <v>3.5593220338983049</v>
      </c>
      <c r="H152" s="48">
        <f>'Farmakmin-R'!L19</f>
        <v>3.6779661016949152</v>
      </c>
      <c r="I152" s="48">
        <f>'Farmakmin-R'!M19</f>
        <v>3.5593220338983049</v>
      </c>
      <c r="J152" s="48">
        <f>'Farmakmin-R'!N19</f>
        <v>3.5593220338983049</v>
      </c>
      <c r="L152" s="2">
        <f>ROUND((AVERAGE(B152:J152)/4)*100,2)</f>
        <v>89.03</v>
      </c>
      <c r="M152">
        <v>33</v>
      </c>
      <c r="T152" s="58" t="s">
        <v>20</v>
      </c>
      <c r="U152" s="59">
        <f t="shared" ref="U152:AC152" si="36">SUM(B138,B145,B152)/COUNT(B138,B145,B152)</f>
        <v>3.365918819791379</v>
      </c>
      <c r="V152" s="59">
        <f t="shared" si="36"/>
        <v>3.417602752321697</v>
      </c>
      <c r="W152" s="59">
        <f t="shared" si="36"/>
        <v>3.4517322054331281</v>
      </c>
      <c r="X152" s="59">
        <f t="shared" si="36"/>
        <v>3.407430962086615</v>
      </c>
      <c r="Y152" s="59">
        <f t="shared" si="36"/>
        <v>3.32139792196647</v>
      </c>
      <c r="Z152" s="59">
        <f t="shared" si="36"/>
        <v>3.4568596050305982</v>
      </c>
      <c r="AA152" s="59">
        <f t="shared" si="36"/>
        <v>3.4676252285939051</v>
      </c>
      <c r="AB152" s="59">
        <f t="shared" si="36"/>
        <v>3.4067541197985309</v>
      </c>
      <c r="AC152" s="59">
        <f t="shared" si="36"/>
        <v>3.3772182548196277</v>
      </c>
      <c r="AE152" s="2">
        <f>ROUND((AVERAGE(U152:AC152)/4)*100,2)</f>
        <v>85.2</v>
      </c>
      <c r="AF152">
        <v>3</v>
      </c>
    </row>
    <row r="153" spans="1:32">
      <c r="A153" s="49" t="s">
        <v>24</v>
      </c>
      <c r="B153" s="50" t="str">
        <f t="shared" ref="B153:J153" si="37">VLOOKUP(B152,$N$3:$O$6,2,TRUE)</f>
        <v>B</v>
      </c>
      <c r="C153" s="50" t="str">
        <f t="shared" si="37"/>
        <v>A</v>
      </c>
      <c r="D153" s="50" t="str">
        <f t="shared" si="37"/>
        <v>A</v>
      </c>
      <c r="E153" s="50" t="str">
        <f t="shared" si="37"/>
        <v>A</v>
      </c>
      <c r="F153" s="50" t="str">
        <f t="shared" si="37"/>
        <v>B</v>
      </c>
      <c r="G153" s="50" t="str">
        <f t="shared" si="37"/>
        <v>A</v>
      </c>
      <c r="H153" s="50" t="str">
        <f t="shared" si="37"/>
        <v>A</v>
      </c>
      <c r="I153" s="50" t="str">
        <f t="shared" si="37"/>
        <v>A</v>
      </c>
      <c r="J153" s="50" t="str">
        <f t="shared" si="37"/>
        <v>A</v>
      </c>
      <c r="T153" s="60" t="s">
        <v>24</v>
      </c>
      <c r="U153" s="61" t="str">
        <f>VLOOKUP(U152,$N$3:$O$6,2,TRUE)</f>
        <v>B</v>
      </c>
      <c r="V153" s="61" t="str">
        <f t="shared" ref="V153:AC153" si="38">VLOOKUP(V152,$N$3:$O$6,2,TRUE)</f>
        <v>B</v>
      </c>
      <c r="W153" s="61" t="str">
        <f t="shared" si="38"/>
        <v>B</v>
      </c>
      <c r="X153" s="61" t="str">
        <f t="shared" si="38"/>
        <v>B</v>
      </c>
      <c r="Y153" s="61" t="str">
        <f t="shared" si="38"/>
        <v>B</v>
      </c>
      <c r="Z153" s="61" t="str">
        <f t="shared" si="38"/>
        <v>B</v>
      </c>
      <c r="AA153" s="61" t="str">
        <f t="shared" si="38"/>
        <v>B</v>
      </c>
      <c r="AB153" s="61" t="str">
        <f t="shared" si="38"/>
        <v>B</v>
      </c>
      <c r="AC153" s="61" t="str">
        <f t="shared" si="38"/>
        <v>B</v>
      </c>
    </row>
    <row r="154" spans="1:32">
      <c r="A154" s="47" t="s">
        <v>28</v>
      </c>
      <c r="B154" s="159" t="str">
        <f>TEXT(L152,"0,00")&amp;" ("&amp;VLOOKUP(L152,$P$3:$Q$6,2,TRUE)&amp;" dan Kinerja Pelayanan "&amp;VLOOKUP(L154,$Q$3:$R$6,2,FALSE)&amp;")"</f>
        <v>89,03 (A dan Kinerja Pelayanan Sangat Baik)</v>
      </c>
      <c r="C154" s="159"/>
      <c r="D154" s="159"/>
      <c r="E154" s="159"/>
      <c r="F154" s="159"/>
      <c r="G154" s="159"/>
      <c r="H154" s="159"/>
      <c r="I154" s="159"/>
      <c r="J154" s="159"/>
      <c r="L154" t="str">
        <f>VLOOKUP(L152,$P$3:$Q$6,2,TRUE)</f>
        <v>A</v>
      </c>
      <c r="T154" s="58" t="s">
        <v>28</v>
      </c>
      <c r="U154" s="165" t="str">
        <f>TEXT(AE152,"0,00")&amp;" ("&amp;VLOOKUP(AE152,$P$3:$Q$6,2,TRUE)&amp;" dan Kinerja Pelayanan "&amp;VLOOKUP(AE154,$Q$3:$R$6,2,FALSE)&amp;")"</f>
        <v>85,20 (B dan Kinerja Pelayanan Baik)</v>
      </c>
      <c r="V154" s="165"/>
      <c r="W154" s="165"/>
      <c r="X154" s="165"/>
      <c r="Y154" s="165"/>
      <c r="Z154" s="165"/>
      <c r="AA154" s="165"/>
      <c r="AB154" s="165"/>
      <c r="AC154" s="165"/>
      <c r="AD154" s="41"/>
      <c r="AE154" s="41" t="str">
        <f>VLOOKUP(AE152,$P$3:$Q$6,2,TRUE)</f>
        <v>B</v>
      </c>
    </row>
    <row r="158" spans="1:32">
      <c r="Q158" s="2"/>
    </row>
    <row r="161" spans="20:36">
      <c r="T161" s="168"/>
      <c r="U161" s="162" t="s">
        <v>6</v>
      </c>
      <c r="V161" s="163"/>
      <c r="W161" s="163"/>
      <c r="X161" s="163"/>
      <c r="Y161" s="163"/>
      <c r="Z161" s="163"/>
      <c r="AA161" s="163"/>
      <c r="AB161" s="163"/>
      <c r="AC161" s="163"/>
    </row>
    <row r="162" spans="20:36">
      <c r="T162" s="168"/>
      <c r="U162" s="57" t="s">
        <v>1</v>
      </c>
      <c r="V162" s="57" t="s">
        <v>4</v>
      </c>
      <c r="W162" s="57" t="s">
        <v>9</v>
      </c>
      <c r="X162" s="57" t="s">
        <v>11</v>
      </c>
      <c r="Y162" s="57" t="s">
        <v>12</v>
      </c>
      <c r="Z162" s="57" t="s">
        <v>13</v>
      </c>
      <c r="AA162" s="57" t="s">
        <v>14</v>
      </c>
      <c r="AB162" s="57" t="s">
        <v>15</v>
      </c>
      <c r="AC162" s="57" t="s">
        <v>16</v>
      </c>
      <c r="AE162" s="5">
        <f>AVERAGE(U168:AC168)</f>
        <v>3.4512575894196491</v>
      </c>
    </row>
    <row r="163" spans="20:36">
      <c r="T163" s="62" t="s">
        <v>61</v>
      </c>
      <c r="U163" s="63">
        <f>U64</f>
        <v>3.4877192982456138</v>
      </c>
      <c r="V163" s="63">
        <f t="shared" ref="V163:AC163" si="39">V64</f>
        <v>3.5145154553049291</v>
      </c>
      <c r="W163" s="63">
        <f t="shared" si="39"/>
        <v>3.5314118629908102</v>
      </c>
      <c r="X163" s="63">
        <f t="shared" si="39"/>
        <v>3.5544277360066836</v>
      </c>
      <c r="Y163" s="63">
        <f t="shared" si="39"/>
        <v>3.4050543024227236</v>
      </c>
      <c r="Z163" s="63">
        <f t="shared" si="39"/>
        <v>3.5744778613199664</v>
      </c>
      <c r="AA163" s="63">
        <f t="shared" si="39"/>
        <v>3.5784043441938178</v>
      </c>
      <c r="AB163" s="63">
        <f t="shared" si="39"/>
        <v>3.483082706766917</v>
      </c>
      <c r="AC163" s="63">
        <f t="shared" si="39"/>
        <v>3.4502923976608186</v>
      </c>
      <c r="AE163" s="2">
        <f>ROUND((AVERAGE(U168:AC168)/4)*100,2)</f>
        <v>86.28</v>
      </c>
    </row>
    <row r="164" spans="20:36">
      <c r="T164" s="64" t="s">
        <v>62</v>
      </c>
      <c r="U164" s="65">
        <f>U86</f>
        <v>3.5021553360936299</v>
      </c>
      <c r="V164" s="65">
        <f t="shared" ref="V164:AC164" si="40">V86</f>
        <v>3.5017009608661152</v>
      </c>
      <c r="W164" s="65">
        <f t="shared" si="40"/>
        <v>3.5362059799446368</v>
      </c>
      <c r="X164" s="65">
        <f t="shared" si="40"/>
        <v>3.5640027445835067</v>
      </c>
      <c r="Y164" s="65">
        <f t="shared" si="40"/>
        <v>3.4604340003614049</v>
      </c>
      <c r="Z164" s="65">
        <f t="shared" si="40"/>
        <v>3.5736493794570019</v>
      </c>
      <c r="AA164" s="65">
        <f t="shared" si="40"/>
        <v>3.5584598905833027</v>
      </c>
      <c r="AB164" s="65">
        <f t="shared" si="40"/>
        <v>3.5020034412048933</v>
      </c>
      <c r="AC164" s="65">
        <f t="shared" si="40"/>
        <v>3.4330156635056817</v>
      </c>
    </row>
    <row r="165" spans="20:36">
      <c r="T165" s="64" t="s">
        <v>63</v>
      </c>
      <c r="U165" s="65">
        <f>U108</f>
        <v>3.3799016530654948</v>
      </c>
      <c r="V165" s="65">
        <f t="shared" ref="V165:AC165" si="41">V108</f>
        <v>3.383390876752459</v>
      </c>
      <c r="W165" s="65">
        <f t="shared" si="41"/>
        <v>3.4473477715003136</v>
      </c>
      <c r="X165" s="65">
        <f t="shared" si="41"/>
        <v>3.4370945804561628</v>
      </c>
      <c r="Y165" s="65">
        <f t="shared" si="41"/>
        <v>3.2418706842435654</v>
      </c>
      <c r="Z165" s="65">
        <f t="shared" si="41"/>
        <v>3.4535206110064869</v>
      </c>
      <c r="AA165" s="65">
        <f t="shared" si="41"/>
        <v>3.4368539443398198</v>
      </c>
      <c r="AB165" s="65">
        <f t="shared" si="41"/>
        <v>3.4363308223477715</v>
      </c>
      <c r="AC165" s="65">
        <f t="shared" si="41"/>
        <v>3.4317273488177449</v>
      </c>
      <c r="AD165" s="41"/>
      <c r="AE165" s="41" t="str">
        <f>VLOOKUP(AE163,$P$3:$Q$6,2,TRUE)</f>
        <v>B</v>
      </c>
    </row>
    <row r="166" spans="20:36">
      <c r="T166" s="64" t="s">
        <v>64</v>
      </c>
      <c r="U166" s="65">
        <f>U130</f>
        <v>3.4172222222222217</v>
      </c>
      <c r="V166" s="65">
        <f t="shared" ref="V166:AC166" si="42">V130</f>
        <v>3.4211111111111112</v>
      </c>
      <c r="W166" s="65">
        <f t="shared" si="42"/>
        <v>3.4677777777777776</v>
      </c>
      <c r="X166" s="65">
        <f t="shared" si="42"/>
        <v>3.4688888888888889</v>
      </c>
      <c r="Y166" s="65">
        <f t="shared" si="42"/>
        <v>3.2827777777777776</v>
      </c>
      <c r="Z166" s="65">
        <f t="shared" si="42"/>
        <v>3.4533333333333331</v>
      </c>
      <c r="AA166" s="65">
        <f t="shared" si="42"/>
        <v>3.4783333333333331</v>
      </c>
      <c r="AB166" s="65">
        <f t="shared" si="42"/>
        <v>3.4527777777777775</v>
      </c>
      <c r="AC166" s="65">
        <f t="shared" si="42"/>
        <v>3.3327777777777778</v>
      </c>
    </row>
    <row r="167" spans="20:36">
      <c r="T167" s="64" t="s">
        <v>37</v>
      </c>
      <c r="U167" s="65">
        <f>U152</f>
        <v>3.365918819791379</v>
      </c>
      <c r="V167" s="65">
        <f t="shared" ref="V167:AC167" si="43">V152</f>
        <v>3.417602752321697</v>
      </c>
      <c r="W167" s="65">
        <f t="shared" si="43"/>
        <v>3.4517322054331281</v>
      </c>
      <c r="X167" s="65">
        <f t="shared" si="43"/>
        <v>3.407430962086615</v>
      </c>
      <c r="Y167" s="65">
        <f t="shared" si="43"/>
        <v>3.32139792196647</v>
      </c>
      <c r="Z167" s="65">
        <f t="shared" si="43"/>
        <v>3.4568596050305982</v>
      </c>
      <c r="AA167" s="65">
        <f t="shared" si="43"/>
        <v>3.4676252285939051</v>
      </c>
      <c r="AB167" s="65">
        <f t="shared" si="43"/>
        <v>3.4067541197985309</v>
      </c>
      <c r="AC167" s="65">
        <f t="shared" si="43"/>
        <v>3.3772182548196277</v>
      </c>
    </row>
    <row r="168" spans="20:36">
      <c r="T168" s="66" t="s">
        <v>38</v>
      </c>
      <c r="U168" s="67">
        <f>AVERAGE(U163:U167)</f>
        <v>3.430583465883668</v>
      </c>
      <c r="V168" s="67">
        <f t="shared" ref="V168:AC168" si="44">AVERAGE(V163:V167)</f>
        <v>3.4476642312712626</v>
      </c>
      <c r="W168" s="132">
        <f t="shared" si="44"/>
        <v>3.4868951195293336</v>
      </c>
      <c r="X168" s="132">
        <f t="shared" si="44"/>
        <v>3.4863689824043718</v>
      </c>
      <c r="Y168" s="67">
        <f t="shared" si="44"/>
        <v>3.3423069373543881</v>
      </c>
      <c r="Z168" s="132">
        <f t="shared" si="44"/>
        <v>3.5023681580294777</v>
      </c>
      <c r="AA168" s="132">
        <f t="shared" si="44"/>
        <v>3.5039353482088358</v>
      </c>
      <c r="AB168" s="67">
        <f t="shared" si="44"/>
        <v>3.4561897735791782</v>
      </c>
      <c r="AC168" s="67">
        <f t="shared" si="44"/>
        <v>3.4050062885163301</v>
      </c>
    </row>
    <row r="169" spans="20:36">
      <c r="T169" s="68" t="s">
        <v>24</v>
      </c>
      <c r="U169" s="69" t="str">
        <f>VLOOKUP(U168,$N$3:$O$6,2,TRUE)</f>
        <v>B</v>
      </c>
      <c r="V169" s="69" t="str">
        <f>VLOOKUP(V168,$N$3:$O$6,2,TRUE)</f>
        <v>B</v>
      </c>
      <c r="W169" s="69" t="str">
        <f t="shared" ref="W169" si="45">VLOOKUP(W168,$N$3:$O$6,2,TRUE)</f>
        <v>B</v>
      </c>
      <c r="X169" s="69" t="str">
        <f t="shared" ref="X169" si="46">VLOOKUP(X168,$N$3:$O$6,2,TRUE)</f>
        <v>B</v>
      </c>
      <c r="Y169" s="69" t="str">
        <f t="shared" ref="Y169" si="47">VLOOKUP(Y168,$N$3:$O$6,2,TRUE)</f>
        <v>B</v>
      </c>
      <c r="Z169" s="69" t="str">
        <f t="shared" ref="Z169" si="48">VLOOKUP(Z168,$N$3:$O$6,2,TRUE)</f>
        <v>B</v>
      </c>
      <c r="AA169" s="69" t="str">
        <f t="shared" ref="AA169" si="49">VLOOKUP(AA168,$N$3:$O$6,2,TRUE)</f>
        <v>B</v>
      </c>
      <c r="AB169" s="69" t="str">
        <f t="shared" ref="AB169" si="50">VLOOKUP(AB168,$N$3:$O$6,2,TRUE)</f>
        <v>B</v>
      </c>
      <c r="AC169" s="69" t="str">
        <f t="shared" ref="AC169" si="51">VLOOKUP(AC168,$N$3:$O$6,2,TRUE)</f>
        <v>B</v>
      </c>
    </row>
    <row r="170" spans="20:36">
      <c r="T170" s="58" t="s">
        <v>28</v>
      </c>
      <c r="U170" s="165" t="str">
        <f>TEXT(AE163,"0,00")&amp;" ("&amp;VLOOKUP(AE163,$P$3:$Q$6,2,TRUE)&amp;" dan Kinerja Pelayanan "&amp;VLOOKUP(AE165,$Q$3:$R$6,2,FALSE)&amp;")"</f>
        <v>86,28 (B dan Kinerja Pelayanan Baik)</v>
      </c>
      <c r="V170" s="165"/>
      <c r="W170" s="166"/>
      <c r="X170" s="165"/>
      <c r="Y170" s="165"/>
      <c r="Z170" s="165"/>
      <c r="AA170" s="165"/>
      <c r="AB170" s="165"/>
      <c r="AC170" s="165"/>
    </row>
    <row r="172" spans="20:36">
      <c r="AJ172" t="s">
        <v>106</v>
      </c>
    </row>
    <row r="173" spans="20:36">
      <c r="AJ173" s="5">
        <f>AVERAGE(AT27,AE163)</f>
        <v>88.844999999999999</v>
      </c>
    </row>
  </sheetData>
  <mergeCells count="90">
    <mergeCell ref="T161:T162"/>
    <mergeCell ref="AI25:AI26"/>
    <mergeCell ref="A143:A144"/>
    <mergeCell ref="A150:A151"/>
    <mergeCell ref="T17:T18"/>
    <mergeCell ref="T39:T40"/>
    <mergeCell ref="T62:T63"/>
    <mergeCell ref="T84:T85"/>
    <mergeCell ref="T106:T107"/>
    <mergeCell ref="T128:T129"/>
    <mergeCell ref="T150:T151"/>
    <mergeCell ref="A106:A107"/>
    <mergeCell ref="A114:A115"/>
    <mergeCell ref="A121:A122"/>
    <mergeCell ref="A128:A129"/>
    <mergeCell ref="A136:A137"/>
    <mergeCell ref="U161:AC161"/>
    <mergeCell ref="U170:AC170"/>
    <mergeCell ref="A3:A4"/>
    <mergeCell ref="A10:A11"/>
    <mergeCell ref="A17:A18"/>
    <mergeCell ref="A25:A26"/>
    <mergeCell ref="A32:A33"/>
    <mergeCell ref="A39:A40"/>
    <mergeCell ref="A48:A49"/>
    <mergeCell ref="A55:A56"/>
    <mergeCell ref="A62:A63"/>
    <mergeCell ref="A70:A71"/>
    <mergeCell ref="A77:A78"/>
    <mergeCell ref="A84:A85"/>
    <mergeCell ref="A92:A93"/>
    <mergeCell ref="A99:A100"/>
    <mergeCell ref="B143:J143"/>
    <mergeCell ref="B147:J147"/>
    <mergeCell ref="B150:J150"/>
    <mergeCell ref="U150:AC150"/>
    <mergeCell ref="B154:J154"/>
    <mergeCell ref="U154:AC154"/>
    <mergeCell ref="U128:AC128"/>
    <mergeCell ref="B132:J132"/>
    <mergeCell ref="U132:AC132"/>
    <mergeCell ref="B136:J136"/>
    <mergeCell ref="B140:J140"/>
    <mergeCell ref="B114:J114"/>
    <mergeCell ref="B118:J118"/>
    <mergeCell ref="B121:J121"/>
    <mergeCell ref="B125:J125"/>
    <mergeCell ref="B128:J128"/>
    <mergeCell ref="B99:J99"/>
    <mergeCell ref="B103:J103"/>
    <mergeCell ref="B106:J106"/>
    <mergeCell ref="U106:AC106"/>
    <mergeCell ref="B110:J110"/>
    <mergeCell ref="U110:AC110"/>
    <mergeCell ref="U84:AC84"/>
    <mergeCell ref="B88:J88"/>
    <mergeCell ref="U88:AC88"/>
    <mergeCell ref="B92:J92"/>
    <mergeCell ref="B96:J96"/>
    <mergeCell ref="B70:J70"/>
    <mergeCell ref="B74:J74"/>
    <mergeCell ref="B77:J77"/>
    <mergeCell ref="B81:J81"/>
    <mergeCell ref="B84:J84"/>
    <mergeCell ref="B59:J59"/>
    <mergeCell ref="B62:J62"/>
    <mergeCell ref="U62:AC62"/>
    <mergeCell ref="B66:J66"/>
    <mergeCell ref="U66:AC66"/>
    <mergeCell ref="B43:J43"/>
    <mergeCell ref="U43:AC43"/>
    <mergeCell ref="B48:J48"/>
    <mergeCell ref="B52:J52"/>
    <mergeCell ref="B55:J55"/>
    <mergeCell ref="B29:J29"/>
    <mergeCell ref="AJ31:AR31"/>
    <mergeCell ref="B32:J32"/>
    <mergeCell ref="B36:J36"/>
    <mergeCell ref="B39:J39"/>
    <mergeCell ref="U39:AC39"/>
    <mergeCell ref="U17:AC17"/>
    <mergeCell ref="B21:J21"/>
    <mergeCell ref="U21:AC21"/>
    <mergeCell ref="B25:J25"/>
    <mergeCell ref="AJ25:AR25"/>
    <mergeCell ref="B3:J3"/>
    <mergeCell ref="B7:J7"/>
    <mergeCell ref="B10:J10"/>
    <mergeCell ref="B14:J14"/>
    <mergeCell ref="B17:J17"/>
  </mergeCells>
  <pageMargins left="0.7" right="0.7" top="0.75" bottom="0.75" header="0.3" footer="0.3"/>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3"/>
  <dimension ref="A1:Y40"/>
  <sheetViews>
    <sheetView zoomScale="85" zoomScaleNormal="85" workbookViewId="0">
      <selection activeCell="D3" sqref="D3"/>
    </sheetView>
  </sheetViews>
  <sheetFormatPr defaultColWidth="9" defaultRowHeight="14.4"/>
  <cols>
    <col min="2" max="2" width="14.21875" bestFit="1" customWidth="1"/>
    <col min="3" max="3" width="24.33203125" bestFit="1" customWidth="1"/>
    <col min="13" max="13" width="11.33203125" customWidth="1"/>
    <col min="23" max="23" width="24.5546875" customWidth="1"/>
  </cols>
  <sheetData>
    <row r="1" spans="1:15">
      <c r="A1" t="s">
        <v>65</v>
      </c>
      <c r="M1" t="s">
        <v>66</v>
      </c>
      <c r="N1" t="s">
        <v>67</v>
      </c>
    </row>
    <row r="2" spans="1:15">
      <c r="A2" s="6" t="s">
        <v>68</v>
      </c>
      <c r="B2" s="6" t="s">
        <v>69</v>
      </c>
      <c r="C2" s="6" t="s">
        <v>70</v>
      </c>
      <c r="D2" s="6" t="s">
        <v>71</v>
      </c>
      <c r="E2" s="6" t="s">
        <v>72</v>
      </c>
      <c r="I2" s="131">
        <v>25</v>
      </c>
      <c r="J2" s="2" t="s">
        <v>7</v>
      </c>
      <c r="K2" s="2" t="s">
        <v>8</v>
      </c>
      <c r="M2" t="s">
        <v>73</v>
      </c>
      <c r="N2">
        <v>84.02</v>
      </c>
      <c r="O2" t="str">
        <f>VLOOKUP(N2,$I$2:$J$5,2,TRUE)</f>
        <v>B</v>
      </c>
    </row>
    <row r="3" spans="1:15">
      <c r="A3" s="7">
        <v>1</v>
      </c>
      <c r="B3" s="8" t="s">
        <v>74</v>
      </c>
      <c r="C3" s="9" t="s">
        <v>75</v>
      </c>
      <c r="D3" s="18">
        <f>SUM('Regli-S'!D6,'Kesus-S'!D6,'Kesdas-S'!D6,'PSDK-S'!D6,'Sarpras-S'!D6,'Farmakmin-S'!D6)</f>
        <v>130</v>
      </c>
      <c r="E3" s="38">
        <f>D3/SUM(D3:D4)</f>
        <v>0.25440313111545987</v>
      </c>
      <c r="G3">
        <f>SUM(D3:D4)</f>
        <v>511</v>
      </c>
      <c r="I3" s="131">
        <v>65</v>
      </c>
      <c r="J3" s="2" t="s">
        <v>17</v>
      </c>
      <c r="K3" s="2" t="s">
        <v>18</v>
      </c>
      <c r="M3" t="s">
        <v>76</v>
      </c>
      <c r="N3">
        <v>85.18</v>
      </c>
      <c r="O3" t="str">
        <f t="shared" ref="O3:O8" si="0">VLOOKUP(N3,$I$2:$J$5,2,TRUE)</f>
        <v>B</v>
      </c>
    </row>
    <row r="4" spans="1:15">
      <c r="A4" s="12"/>
      <c r="B4" s="13"/>
      <c r="C4" s="14" t="s">
        <v>77</v>
      </c>
      <c r="D4" s="18">
        <f>SUM('Regli-S'!D7,'Kesus-S'!D7,'Kesdas-S'!D7,'PSDK-S'!D7,'Sarpras-S'!D7,'Farmakmin-S'!D7)</f>
        <v>381</v>
      </c>
      <c r="E4" s="38">
        <f>D4/SUM(D3:D4)</f>
        <v>0.74559686888454013</v>
      </c>
      <c r="I4" s="2">
        <v>76.61</v>
      </c>
      <c r="J4" s="2" t="s">
        <v>21</v>
      </c>
      <c r="K4" s="2" t="s">
        <v>22</v>
      </c>
      <c r="M4" t="s">
        <v>78</v>
      </c>
      <c r="N4">
        <v>87.92</v>
      </c>
      <c r="O4" t="str">
        <f t="shared" si="0"/>
        <v>B</v>
      </c>
    </row>
    <row r="5" spans="1:15">
      <c r="A5" s="12">
        <v>2</v>
      </c>
      <c r="B5" s="13" t="s">
        <v>79</v>
      </c>
      <c r="C5" s="14" t="s">
        <v>80</v>
      </c>
      <c r="D5" s="18">
        <f>SUM('Regli-S'!D8,'Kesus-S'!D8,'Kesdas-S'!D8,'PSDK-S'!D8,'Sarpras-S'!D8,'Farmakmin-S'!D8)</f>
        <v>7</v>
      </c>
      <c r="E5" s="38">
        <f t="shared" ref="E5:E10" si="1">D5/SUM($D$5:$D$10)</f>
        <v>1.3698630136986301E-2</v>
      </c>
      <c r="I5" s="2">
        <v>88.31</v>
      </c>
      <c r="J5" s="2" t="s">
        <v>25</v>
      </c>
      <c r="K5" s="2" t="s">
        <v>26</v>
      </c>
      <c r="M5" t="s">
        <v>81</v>
      </c>
      <c r="N5">
        <v>87.83</v>
      </c>
      <c r="O5" t="str">
        <f t="shared" si="0"/>
        <v>B</v>
      </c>
    </row>
    <row r="6" spans="1:15">
      <c r="A6" s="12"/>
      <c r="B6" s="13"/>
      <c r="C6" s="14" t="s">
        <v>82</v>
      </c>
      <c r="D6" s="18">
        <f>SUM('Regli-S'!D9,'Kesus-S'!D9,'Kesdas-S'!D9,'PSDK-S'!D9,'Sarpras-S'!D9,'Farmakmin-S'!D9)</f>
        <v>12</v>
      </c>
      <c r="E6" s="38">
        <f t="shared" si="1"/>
        <v>2.3483365949119372E-2</v>
      </c>
      <c r="M6" t="s">
        <v>83</v>
      </c>
      <c r="N6">
        <v>87.39</v>
      </c>
      <c r="O6" t="str">
        <f t="shared" si="0"/>
        <v>B</v>
      </c>
    </row>
    <row r="7" spans="1:15">
      <c r="A7" s="12"/>
      <c r="B7" s="13"/>
      <c r="C7" s="14" t="s">
        <v>84</v>
      </c>
      <c r="D7" s="18">
        <f>SUM('Regli-S'!D10,'Kesus-S'!D10,'Kesdas-S'!D10,'PSDK-S'!D10,'Sarpras-S'!D10,'Farmakmin-S'!D10)</f>
        <v>231</v>
      </c>
      <c r="E7" s="38">
        <f t="shared" si="1"/>
        <v>0.45205479452054792</v>
      </c>
      <c r="M7" t="s">
        <v>85</v>
      </c>
      <c r="N7">
        <v>89.66</v>
      </c>
      <c r="O7" t="str">
        <f t="shared" si="0"/>
        <v>A</v>
      </c>
    </row>
    <row r="8" spans="1:15">
      <c r="A8" s="12"/>
      <c r="B8" s="13"/>
      <c r="C8" s="14" t="s">
        <v>86</v>
      </c>
      <c r="D8" s="18">
        <f>SUM('Regli-S'!D11,'Kesus-S'!D11,'Kesdas-S'!D11,'PSDK-S'!D11,'Sarpras-S'!D11,'Farmakmin-S'!D11)</f>
        <v>103</v>
      </c>
      <c r="E8" s="38">
        <f t="shared" si="1"/>
        <v>0.20156555772994128</v>
      </c>
      <c r="M8" t="s">
        <v>87</v>
      </c>
      <c r="N8">
        <v>89.03</v>
      </c>
      <c r="O8" t="str">
        <f t="shared" si="0"/>
        <v>A</v>
      </c>
    </row>
    <row r="9" spans="1:15">
      <c r="A9" s="12"/>
      <c r="B9" s="13"/>
      <c r="C9" s="14" t="s">
        <v>88</v>
      </c>
      <c r="D9" s="18">
        <f>SUM('Regli-S'!D12,'Kesus-S'!D12,'Kesdas-S'!D12,'PSDK-S'!D12,'Sarpras-S'!D12,'Farmakmin-S'!D12)</f>
        <v>142</v>
      </c>
      <c r="E9" s="38">
        <f t="shared" si="1"/>
        <v>0.27788649706457924</v>
      </c>
      <c r="M9" t="s">
        <v>916</v>
      </c>
      <c r="N9">
        <v>91.41</v>
      </c>
      <c r="O9" t="str">
        <f>VLOOKUP(N9,$I$2:$J$5,2,TRUE)</f>
        <v>A</v>
      </c>
    </row>
    <row r="10" spans="1:15">
      <c r="A10" s="12"/>
      <c r="B10" s="13"/>
      <c r="C10" s="14" t="s">
        <v>89</v>
      </c>
      <c r="D10" s="18">
        <f>SUM('Regli-S'!D13,'Kesus-S'!D13,'Kesdas-S'!D13,'PSDK-S'!D13,'Sarpras-S'!D13,'Farmakmin-S'!D13)</f>
        <v>16</v>
      </c>
      <c r="E10" s="38">
        <f t="shared" si="1"/>
        <v>3.131115459882583E-2</v>
      </c>
    </row>
    <row r="11" spans="1:15">
      <c r="A11" s="12">
        <v>3</v>
      </c>
      <c r="B11" s="13" t="s">
        <v>91</v>
      </c>
      <c r="C11" s="106" t="s">
        <v>132</v>
      </c>
      <c r="D11" s="18">
        <f>SUM('Regli-S'!D14,'Kesus-S'!D14,'Kesdas-S'!D14,'PSDK-S'!D14,'Sarpras-S'!D14,'Farmakmin-S'!D14)</f>
        <v>29</v>
      </c>
      <c r="E11" s="38">
        <f>D11/SUM($D$11:$D$15)</f>
        <v>5.731225296442688E-2</v>
      </c>
    </row>
    <row r="12" spans="1:15">
      <c r="A12" s="16"/>
      <c r="B12" s="17"/>
      <c r="C12" s="26" t="s">
        <v>92</v>
      </c>
      <c r="D12" s="18">
        <f>SUM('Regli-S'!D15,'Kesus-S'!D15,'Kesdas-S'!D15,'PSDK-S'!D15,'Sarpras-S'!D15,'Farmakmin-S'!D15)</f>
        <v>13</v>
      </c>
      <c r="E12" s="38">
        <f>D12/SUM($D$11:$D$15)</f>
        <v>2.5691699604743084E-2</v>
      </c>
    </row>
    <row r="13" spans="1:15">
      <c r="A13" s="16"/>
      <c r="B13" s="17"/>
      <c r="C13" s="24" t="s">
        <v>93</v>
      </c>
      <c r="D13" s="18">
        <f>SUM('Regli-S'!D16,'Kesus-S'!D16,'Kesdas-S'!D16,'PSDK-S'!D16,'Sarpras-S'!D16,'Farmakmin-S'!D16)</f>
        <v>63</v>
      </c>
      <c r="E13" s="38">
        <f>D13/SUM($D$11:$D$15)</f>
        <v>0.12450592885375494</v>
      </c>
    </row>
    <row r="14" spans="1:15">
      <c r="A14" s="12"/>
      <c r="B14" s="13"/>
      <c r="C14" s="26" t="s">
        <v>94</v>
      </c>
      <c r="D14" s="18">
        <f>SUM('Regli-S'!D17,'Kesus-S'!D17,'Kesdas-S'!D17,'PSDK-S'!D17,'Sarpras-S'!D17,'Farmakmin-S'!D17)</f>
        <v>236</v>
      </c>
      <c r="E14" s="38">
        <f>D14/SUM($D$11:$D$15)</f>
        <v>0.466403162055336</v>
      </c>
    </row>
    <row r="15" spans="1:15">
      <c r="A15" s="12"/>
      <c r="B15" s="13"/>
      <c r="C15" s="14" t="s">
        <v>95</v>
      </c>
      <c r="D15" s="18">
        <f>SUM('Regli-S'!D18,'Kesus-S'!D18,'Kesdas-S'!D18,'PSDK-S'!D18,'Sarpras-S'!D18,'Farmakmin-S'!D18)</f>
        <v>165</v>
      </c>
      <c r="E15" s="38">
        <f>D15/SUM($D$11:$D$15)</f>
        <v>0.32608695652173914</v>
      </c>
    </row>
    <row r="17" spans="1:15">
      <c r="A17" t="s">
        <v>96</v>
      </c>
    </row>
    <row r="18" spans="1:15">
      <c r="A18" s="6" t="s">
        <v>68</v>
      </c>
      <c r="B18" s="6" t="s">
        <v>69</v>
      </c>
      <c r="C18" s="6" t="s">
        <v>70</v>
      </c>
      <c r="D18" s="6" t="s">
        <v>71</v>
      </c>
      <c r="E18" s="6" t="s">
        <v>72</v>
      </c>
      <c r="M18" t="s">
        <v>90</v>
      </c>
      <c r="N18" t="s">
        <v>67</v>
      </c>
    </row>
    <row r="19" spans="1:15">
      <c r="A19" s="7">
        <v>1</v>
      </c>
      <c r="B19" s="8" t="s">
        <v>74</v>
      </c>
      <c r="C19" s="9" t="s">
        <v>75</v>
      </c>
      <c r="D19" s="18">
        <f>SUM('Umpeg-R'!$D6,'Keuangan-R'!$D6,'PE-R'!$D6,'Regli-R'!$D6,'Kesus-R'!$D6,'Kesdas-R'!$D6,'Promkes-R'!$D6,'GiziKIA-R'!$D6,'Keswapol-R'!$D6,'Survim-R'!$D6,'P2P-R'!$D6,'Kesling-R'!$D6,'PSDK-R'!$D6,'Sarpras-R'!$D6,'Farmakmin-R'!$D6)</f>
        <v>223</v>
      </c>
      <c r="E19" s="38">
        <f>D19/SUM(D19:D20)</f>
        <v>0.23350785340314137</v>
      </c>
      <c r="G19">
        <f>SUM(D19:D20)</f>
        <v>955</v>
      </c>
      <c r="M19" t="s">
        <v>73</v>
      </c>
      <c r="N19">
        <v>82.55</v>
      </c>
      <c r="O19" t="str">
        <f>VLOOKUP(N19,$I$2:$J$5,2,TRUE)</f>
        <v>B</v>
      </c>
    </row>
    <row r="20" spans="1:15">
      <c r="A20" s="12"/>
      <c r="B20" s="13"/>
      <c r="C20" s="14" t="s">
        <v>77</v>
      </c>
      <c r="D20" s="18">
        <f>SUM('Umpeg-R'!$D7,'Keuangan-R'!$D7,'PE-R'!$D7,'Regli-R'!$D7,'Kesus-R'!$D7,'Kesdas-R'!$D7,'Promkes-R'!$D7,'GiziKIA-R'!$D7,'Keswapol-R'!$D7,'Survim-R'!$D7,'P2P-R'!$D7,'Kesling-R'!$D7,'PSDK-R'!$D7,'Sarpras-R'!$D7,'Farmakmin-R'!$D7)</f>
        <v>732</v>
      </c>
      <c r="E20" s="38">
        <f>D20/SUM(D19:D20)</f>
        <v>0.7664921465968586</v>
      </c>
      <c r="G20">
        <f>SUM(D21:D26)</f>
        <v>955</v>
      </c>
      <c r="M20" t="s">
        <v>76</v>
      </c>
      <c r="N20">
        <v>82.94</v>
      </c>
      <c r="O20" t="str">
        <f t="shared" ref="O20:O26" si="2">VLOOKUP(N20,$I$2:$J$5,2,TRUE)</f>
        <v>B</v>
      </c>
    </row>
    <row r="21" spans="1:15">
      <c r="A21" s="12">
        <v>2</v>
      </c>
      <c r="B21" s="13" t="s">
        <v>79</v>
      </c>
      <c r="C21" s="14" t="s">
        <v>80</v>
      </c>
      <c r="D21" s="12">
        <f>SUM('Umpeg-R'!D8,'Keuangan-R'!D8,'PE-R'!D8,'Regli-R'!D8,'Kesus-R'!D8,'Kesdas-R'!D8,'Promkes-R'!D8,'GiziKIA-R'!D8,'Keswapol-R'!D8,'Survim-R'!D8,'P2P-R'!D8,'Kesling-R'!D8,'PSDK-R'!D8,'Sarpras-R'!D8,'Farmakmin-R'!D8)</f>
        <v>0</v>
      </c>
      <c r="E21" s="38">
        <f>D21/SUM(D21:D26)</f>
        <v>0</v>
      </c>
      <c r="M21" t="s">
        <v>78</v>
      </c>
      <c r="N21">
        <v>82.33</v>
      </c>
      <c r="O21" t="str">
        <f t="shared" si="2"/>
        <v>B</v>
      </c>
    </row>
    <row r="22" spans="1:15">
      <c r="A22" s="12"/>
      <c r="B22" s="13"/>
      <c r="C22" s="14" t="s">
        <v>82</v>
      </c>
      <c r="D22" s="12">
        <f>SUM('Umpeg-R'!D9,'Keuangan-R'!D9,'PE-R'!D9,'Regli-R'!D9,'Kesus-R'!D9,'Kesdas-R'!D9,'Promkes-R'!D9,'GiziKIA-R'!D9,'Keswapol-R'!D9,'Survim-R'!D9,'P2P-R'!D9,'Kesling-R'!D9,'PSDK-R'!D9,'Sarpras-R'!D9,'Farmakmin-R'!D9)</f>
        <v>6</v>
      </c>
      <c r="E22" s="38">
        <f>D22/SUM(D21:D26)</f>
        <v>6.2827225130890054E-3</v>
      </c>
      <c r="M22" t="s">
        <v>81</v>
      </c>
      <c r="N22">
        <v>83.14</v>
      </c>
      <c r="O22" t="str">
        <f t="shared" si="2"/>
        <v>B</v>
      </c>
    </row>
    <row r="23" spans="1:15">
      <c r="A23" s="12"/>
      <c r="B23" s="13"/>
      <c r="C23" s="14" t="s">
        <v>84</v>
      </c>
      <c r="D23" s="12">
        <f>SUM('Umpeg-R'!D10,'Keuangan-R'!D10,'PE-R'!D10,'Regli-R'!D10,'Kesus-R'!D10,'Kesdas-R'!D10,'Promkes-R'!D10,'GiziKIA-R'!D10,'Keswapol-R'!D10,'Survim-R'!D10,'P2P-R'!D10,'Kesling-R'!D10,'PSDK-R'!D10,'Sarpras-R'!D10,'Farmakmin-R'!D10)</f>
        <v>76</v>
      </c>
      <c r="E23" s="38">
        <f>D23/SUM(D21:D26)</f>
        <v>7.9581151832460728E-2</v>
      </c>
      <c r="M23" t="s">
        <v>83</v>
      </c>
      <c r="N23">
        <v>84.92</v>
      </c>
      <c r="O23" t="str">
        <f t="shared" si="2"/>
        <v>B</v>
      </c>
    </row>
    <row r="24" spans="1:15">
      <c r="A24" s="12"/>
      <c r="B24" s="13"/>
      <c r="C24" s="14" t="s">
        <v>86</v>
      </c>
      <c r="D24" s="12">
        <f>SUM('Umpeg-R'!D11,'Keuangan-R'!D11,'PE-R'!D11,'Regli-R'!D11,'Kesus-R'!D11,'Kesdas-R'!D11,'Promkes-R'!D11,'GiziKIA-R'!D11,'Keswapol-R'!D11,'Survim-R'!D11,'P2P-R'!D11,'Kesling-R'!D11,'PSDK-R'!D11,'Sarpras-R'!D11,'Farmakmin-R'!D11)</f>
        <v>438</v>
      </c>
      <c r="E24" s="38">
        <f>D24/SUM(D21:D26)</f>
        <v>0.45863874345549738</v>
      </c>
      <c r="M24" t="s">
        <v>85</v>
      </c>
      <c r="N24">
        <v>84.54</v>
      </c>
      <c r="O24" t="str">
        <f t="shared" si="2"/>
        <v>B</v>
      </c>
    </row>
    <row r="25" spans="1:15">
      <c r="A25" s="12"/>
      <c r="B25" s="13"/>
      <c r="C25" s="14" t="s">
        <v>88</v>
      </c>
      <c r="D25" s="12">
        <f>SUM('Umpeg-R'!D12,'Keuangan-R'!D12,'PE-R'!D12,'Regli-R'!D12,'Kesus-R'!D12,'Kesdas-R'!D12,'Promkes-R'!D12,'GiziKIA-R'!D12,'Keswapol-R'!D12,'Survim-R'!D12,'P2P-R'!D12,'Kesling-R'!D12,'PSDK-R'!D12,'Sarpras-R'!D12,'Farmakmin-R'!D12)</f>
        <v>360</v>
      </c>
      <c r="E25" s="38">
        <f>D25/SUM(D21:D26)</f>
        <v>0.37696335078534032</v>
      </c>
      <c r="M25" t="s">
        <v>87</v>
      </c>
      <c r="N25">
        <v>85.33</v>
      </c>
      <c r="O25" t="str">
        <f t="shared" si="2"/>
        <v>B</v>
      </c>
    </row>
    <row r="26" spans="1:15">
      <c r="A26" s="12"/>
      <c r="B26" s="13"/>
      <c r="C26" s="14" t="s">
        <v>89</v>
      </c>
      <c r="D26" s="12">
        <f>SUM('Umpeg-R'!D13,'Keuangan-R'!D13,'PE-R'!D13,'Regli-R'!D13,'Kesus-R'!D13,'Kesdas-R'!D13,'Promkes-R'!D13,'GiziKIA-R'!D13,'Keswapol-R'!D13,'Survim-R'!D13,'P2P-R'!D13,'Kesling-R'!D13,'PSDK-R'!D13,'Sarpras-R'!D13,'Farmakmin-R'!D13)</f>
        <v>75</v>
      </c>
      <c r="E26" s="38">
        <f>D26/SUM(D21:D26)</f>
        <v>7.8534031413612565E-2</v>
      </c>
      <c r="M26" t="s">
        <v>916</v>
      </c>
      <c r="N26">
        <v>86.28</v>
      </c>
      <c r="O26" t="str">
        <f t="shared" si="2"/>
        <v>B</v>
      </c>
    </row>
    <row r="27" spans="1:15">
      <c r="A27" s="12">
        <v>3</v>
      </c>
      <c r="B27" s="13" t="s">
        <v>91</v>
      </c>
      <c r="C27" s="4" t="s">
        <v>97</v>
      </c>
      <c r="D27" s="15">
        <f>SUM('Umpeg-R'!D14,'Keuangan-R'!D14,'PE-R'!D14,'Regli-R'!D14,'Kesus-R'!D14,'Kesdas-R'!D14,'Promkes-R'!D14,'GiziKIA-R'!D14,'Keswapol-R'!D14,'Survim-R'!D14,'P2P-R'!D14,'Kesling-R'!D14,'PSDK-R'!D14,'Sarpras-R'!D14,'Farmakmin-R'!D14)</f>
        <v>647</v>
      </c>
      <c r="E27" s="38">
        <f>D27/SUM(D27:D31)</f>
        <v>0.68033648790746581</v>
      </c>
    </row>
    <row r="28" spans="1:15">
      <c r="A28" s="16"/>
      <c r="B28" s="17"/>
      <c r="C28" s="4" t="s">
        <v>98</v>
      </c>
      <c r="D28" s="15">
        <f>SUM('Umpeg-R'!D15,'Keuangan-R'!D15,'PE-R'!D15,'Regli-R'!D15,'Kesus-R'!D15,'Kesdas-R'!D15,'Promkes-R'!D15,'GiziKIA-R'!D15,'Keswapol-R'!D15,'Survim-R'!D15,'P2P-R'!D15,'Kesling-R'!D15,'PSDK-R'!D15,'Sarpras-R'!D15,'Farmakmin-R'!D15)</f>
        <v>142</v>
      </c>
      <c r="E28" s="38">
        <f>D28/SUM(D27:D31)</f>
        <v>0.14931650893796003</v>
      </c>
    </row>
    <row r="29" spans="1:15">
      <c r="A29" s="16"/>
      <c r="B29" s="17"/>
      <c r="C29" s="4" t="s">
        <v>99</v>
      </c>
      <c r="D29" s="15">
        <f>SUM('Umpeg-R'!D16,'Keuangan-R'!D16,'PE-R'!D16,'Regli-R'!D16,'Kesus-R'!D16,'Kesdas-R'!D16,'Promkes-R'!D16,'GiziKIA-R'!D16,'Keswapol-R'!D16,'Survim-R'!D16,'P2P-R'!D16,'Kesling-R'!D16,'PSDK-R'!D16,'Sarpras-R'!D16,'Farmakmin-R'!D16)</f>
        <v>17</v>
      </c>
      <c r="E29" s="38">
        <f>D29/SUM(D27:D31)</f>
        <v>1.7875920084121977E-2</v>
      </c>
    </row>
    <row r="30" spans="1:15">
      <c r="A30" s="12"/>
      <c r="B30" s="13"/>
      <c r="C30" s="4" t="s">
        <v>100</v>
      </c>
      <c r="D30" s="15">
        <f>SUM('Umpeg-R'!D17,'Keuangan-R'!D17,'PE-R'!D17,'Regli-R'!D17,'Kesus-R'!D17,'Kesdas-R'!D17,'Promkes-R'!D17,'GiziKIA-R'!D17,'Keswapol-R'!D17,'Survim-R'!D17,'P2P-R'!D17,'Kesling-R'!D17,'PSDK-R'!D17,'Sarpras-R'!D17,'Farmakmin-R'!D17)</f>
        <v>37</v>
      </c>
      <c r="E30" s="38">
        <f>D30/SUM(D27:D31)</f>
        <v>3.8906414300736068E-2</v>
      </c>
    </row>
    <row r="31" spans="1:15">
      <c r="A31" s="12"/>
      <c r="B31" s="13"/>
      <c r="C31" s="14" t="s">
        <v>95</v>
      </c>
      <c r="D31" s="15">
        <f>SUM('Umpeg-R'!D18,'Keuangan-R'!D18,'PE-R'!D18,'Regli-R'!D18,'Kesus-R'!D18,'Kesdas-R'!D18,'Promkes-R'!D18,'GiziKIA-R'!D18,'Keswapol-R'!D18,'Survim-R'!D18,'P2P-R'!D18,'Kesling-R'!D18,'PSDK-R'!D18,'Sarpras-R'!D18,'Farmakmin-R'!D18)</f>
        <v>108</v>
      </c>
      <c r="E31" s="38">
        <f>D31/SUM(D27:D31)</f>
        <v>0.11356466876971609</v>
      </c>
    </row>
    <row r="33" spans="4:25">
      <c r="W33" s="169" t="s">
        <v>101</v>
      </c>
      <c r="Y33" t="s">
        <v>102</v>
      </c>
    </row>
    <row r="34" spans="4:25">
      <c r="W34" s="169"/>
    </row>
    <row r="35" spans="4:25">
      <c r="D35">
        <f>D3+D4+D19+D20</f>
        <v>1466</v>
      </c>
    </row>
    <row r="36" spans="4:25">
      <c r="W36" s="39">
        <v>0.91410000000000002</v>
      </c>
      <c r="Y36" s="39">
        <v>0.86280000000000001</v>
      </c>
    </row>
    <row r="38" spans="4:25">
      <c r="X38" t="s">
        <v>103</v>
      </c>
    </row>
    <row r="40" spans="4:25">
      <c r="X40" s="39"/>
    </row>
  </sheetData>
  <mergeCells count="1">
    <mergeCell ref="W33:W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E184"/>
  <sheetViews>
    <sheetView showGridLines="0" topLeftCell="D22" zoomScale="85" zoomScaleNormal="85" workbookViewId="0">
      <selection activeCell="S33" sqref="S33"/>
    </sheetView>
  </sheetViews>
  <sheetFormatPr defaultColWidth="9" defaultRowHeight="14.4"/>
  <cols>
    <col min="1" max="1" width="9" style="2"/>
    <col min="2" max="2" width="3.5546875" style="2" customWidth="1"/>
    <col min="3" max="3" width="47.33203125" style="2" customWidth="1"/>
    <col min="4" max="4" width="3.33203125" style="2" customWidth="1"/>
    <col min="5" max="5" width="15.88671875" style="2" customWidth="1"/>
    <col min="6" max="6" width="1.5546875" style="2" customWidth="1"/>
    <col min="7" max="7" width="7.6640625" style="2" customWidth="1"/>
    <col min="8" max="8" width="2" style="2" customWidth="1"/>
    <col min="9" max="9" width="5.5546875" style="2" bestFit="1" customWidth="1"/>
    <col min="10" max="10" width="6.6640625" style="2" customWidth="1"/>
    <col min="11" max="11" width="7" style="2" customWidth="1"/>
    <col min="12" max="12" width="6.6640625" style="2" customWidth="1"/>
    <col min="13" max="13" width="4.33203125" style="2" customWidth="1"/>
    <col min="14" max="14" width="9" style="2"/>
    <col min="15" max="15" width="3.88671875" style="2" bestFit="1" customWidth="1"/>
    <col min="16" max="16" width="16" style="2" bestFit="1" customWidth="1"/>
    <col min="17" max="17" width="22.5546875" style="2" bestFit="1" customWidth="1"/>
    <col min="18" max="18" width="9" style="2"/>
    <col min="19" max="19" width="7.33203125" style="112" bestFit="1" customWidth="1"/>
    <col min="20" max="20" width="7.33203125" style="2" bestFit="1" customWidth="1"/>
    <col min="21" max="21" width="7.109375" style="112" bestFit="1" customWidth="1"/>
    <col min="22" max="22" width="7.33203125" style="2" bestFit="1" customWidth="1"/>
    <col min="23" max="23" width="7.109375" style="112" bestFit="1" customWidth="1"/>
    <col min="24" max="24" width="7.33203125" style="2" bestFit="1" customWidth="1"/>
    <col min="25" max="25" width="7.88671875" style="112" bestFit="1" customWidth="1"/>
    <col min="26" max="16384" width="9" style="2"/>
  </cols>
  <sheetData>
    <row r="2" spans="2:25">
      <c r="B2" s="29"/>
      <c r="C2" s="79"/>
      <c r="D2" s="79"/>
      <c r="E2" s="79"/>
      <c r="F2" s="79"/>
      <c r="G2" s="79"/>
      <c r="H2" s="79"/>
      <c r="I2" s="79"/>
      <c r="J2" s="79"/>
      <c r="K2" s="79"/>
      <c r="L2" s="79"/>
      <c r="M2" s="34"/>
    </row>
    <row r="3" spans="2:25" s="28" customFormat="1" ht="23.4">
      <c r="B3" s="30"/>
      <c r="C3" s="151" t="s">
        <v>104</v>
      </c>
      <c r="D3" s="151"/>
      <c r="E3" s="151"/>
      <c r="F3" s="151"/>
      <c r="G3" s="151"/>
      <c r="H3" s="151"/>
      <c r="I3" s="151"/>
      <c r="J3" s="151"/>
      <c r="K3" s="151"/>
      <c r="L3" s="151"/>
      <c r="M3" s="35"/>
      <c r="S3" s="113"/>
      <c r="U3" s="113"/>
      <c r="W3" s="113"/>
      <c r="Y3" s="113"/>
    </row>
    <row r="4" spans="2:25" s="28" customFormat="1" ht="23.4">
      <c r="B4" s="30"/>
      <c r="C4" s="151" t="s">
        <v>105</v>
      </c>
      <c r="D4" s="151"/>
      <c r="E4" s="151"/>
      <c r="F4" s="151"/>
      <c r="G4" s="151"/>
      <c r="H4" s="151"/>
      <c r="I4" s="151"/>
      <c r="J4" s="151"/>
      <c r="K4" s="151"/>
      <c r="L4" s="151"/>
      <c r="M4" s="35"/>
      <c r="S4" s="113"/>
      <c r="U4" s="113"/>
      <c r="W4" s="113"/>
      <c r="Y4" s="113"/>
    </row>
    <row r="5" spans="2:25" s="28" customFormat="1" ht="8.25" customHeight="1">
      <c r="B5" s="30"/>
      <c r="C5" s="80"/>
      <c r="D5" s="80"/>
      <c r="E5" s="80"/>
      <c r="F5" s="80"/>
      <c r="G5" s="80"/>
      <c r="H5" s="80"/>
      <c r="I5" s="80"/>
      <c r="J5" s="80"/>
      <c r="K5" s="80"/>
      <c r="L5" s="80"/>
      <c r="M5" s="35"/>
      <c r="S5" s="113"/>
      <c r="U5" s="113"/>
      <c r="W5" s="113"/>
      <c r="Y5" s="113"/>
    </row>
    <row r="6" spans="2:25" s="28" customFormat="1" ht="23.4">
      <c r="B6" s="30"/>
      <c r="C6" s="151" t="s">
        <v>917</v>
      </c>
      <c r="D6" s="151"/>
      <c r="E6" s="151"/>
      <c r="F6" s="151"/>
      <c r="G6" s="151"/>
      <c r="H6" s="151"/>
      <c r="I6" s="151"/>
      <c r="J6" s="151"/>
      <c r="K6" s="151"/>
      <c r="L6" s="151"/>
      <c r="M6" s="35"/>
      <c r="S6" s="113"/>
      <c r="U6" s="113"/>
      <c r="W6" s="113"/>
      <c r="Y6" s="113"/>
    </row>
    <row r="7" spans="2:25">
      <c r="B7" s="31"/>
      <c r="C7" s="81"/>
      <c r="D7" s="81"/>
      <c r="E7" s="81"/>
      <c r="F7" s="81"/>
      <c r="G7" s="81"/>
      <c r="H7" s="81"/>
      <c r="I7" s="81"/>
      <c r="J7" s="81"/>
      <c r="K7" s="81"/>
      <c r="L7" s="81"/>
      <c r="M7" s="36"/>
    </row>
    <row r="8" spans="2:25">
      <c r="B8" s="31"/>
      <c r="C8" s="82" t="s">
        <v>106</v>
      </c>
      <c r="D8" s="81"/>
      <c r="E8" s="152" t="s">
        <v>107</v>
      </c>
      <c r="F8" s="153"/>
      <c r="G8" s="153"/>
      <c r="H8" s="153"/>
      <c r="I8" s="153"/>
      <c r="J8" s="153"/>
      <c r="K8" s="153"/>
      <c r="L8" s="154"/>
      <c r="M8" s="36"/>
      <c r="R8" s="96"/>
      <c r="S8" s="114"/>
      <c r="T8" s="96"/>
      <c r="U8" s="114"/>
    </row>
    <row r="9" spans="2:25" ht="8.25" customHeight="1">
      <c r="B9" s="31"/>
      <c r="M9" s="36"/>
      <c r="R9" s="97"/>
      <c r="S9" s="115"/>
      <c r="T9" s="98"/>
      <c r="U9" s="118"/>
    </row>
    <row r="10" spans="2:25" ht="15" customHeight="1">
      <c r="B10" s="31"/>
      <c r="C10" s="83"/>
      <c r="E10" s="86" t="s">
        <v>108</v>
      </c>
      <c r="F10" s="79"/>
      <c r="G10" s="79"/>
      <c r="H10" s="79"/>
      <c r="I10" s="79"/>
      <c r="J10" s="79"/>
      <c r="K10" s="79"/>
      <c r="L10" s="87"/>
      <c r="M10" s="36"/>
      <c r="R10" s="97"/>
      <c r="S10" s="115"/>
      <c r="T10" s="98"/>
      <c r="U10" s="118"/>
    </row>
    <row r="11" spans="2:25" ht="15" customHeight="1">
      <c r="B11" s="31"/>
      <c r="C11" s="84"/>
      <c r="E11" s="88" t="s">
        <v>71</v>
      </c>
      <c r="F11" s="81" t="s">
        <v>109</v>
      </c>
      <c r="G11" s="81"/>
      <c r="H11" s="81"/>
      <c r="I11" s="81">
        <f>P11</f>
        <v>1466</v>
      </c>
      <c r="J11" s="81" t="s">
        <v>110</v>
      </c>
      <c r="K11" s="81"/>
      <c r="L11" s="89"/>
      <c r="M11" s="36"/>
      <c r="P11" s="2">
        <f>SUM(O12:P13)</f>
        <v>1466</v>
      </c>
      <c r="R11" s="97"/>
      <c r="S11" s="115"/>
      <c r="T11" s="98"/>
      <c r="U11" s="118"/>
    </row>
    <row r="12" spans="2:25" ht="15" customHeight="1">
      <c r="B12" s="31"/>
      <c r="C12" s="84"/>
      <c r="E12" s="88" t="s">
        <v>111</v>
      </c>
      <c r="F12" s="81" t="s">
        <v>112</v>
      </c>
      <c r="G12" s="81" t="s">
        <v>113</v>
      </c>
      <c r="H12" s="81" t="s">
        <v>114</v>
      </c>
      <c r="I12" s="81">
        <f>P12</f>
        <v>353</v>
      </c>
      <c r="J12" s="81" t="s">
        <v>110</v>
      </c>
      <c r="K12" s="81"/>
      <c r="L12" s="89"/>
      <c r="M12" s="36"/>
      <c r="P12" s="2">
        <f>V66+AB172</f>
        <v>353</v>
      </c>
      <c r="R12" s="97"/>
      <c r="S12" s="115"/>
      <c r="T12" s="98"/>
      <c r="U12" s="118"/>
    </row>
    <row r="13" spans="2:25" ht="15" customHeight="1">
      <c r="B13" s="31"/>
      <c r="C13" s="84"/>
      <c r="E13" s="88"/>
      <c r="F13" s="81"/>
      <c r="G13" s="81" t="s">
        <v>240</v>
      </c>
      <c r="H13" s="81" t="s">
        <v>114</v>
      </c>
      <c r="I13" s="81">
        <f t="shared" ref="I13:I19" si="0">P13</f>
        <v>1113</v>
      </c>
      <c r="J13" s="81" t="s">
        <v>110</v>
      </c>
      <c r="K13" s="81"/>
      <c r="L13" s="89"/>
      <c r="M13" s="36"/>
      <c r="P13" s="2">
        <f>V67+AB173</f>
        <v>1113</v>
      </c>
      <c r="R13" s="97"/>
      <c r="S13" s="115"/>
      <c r="T13" s="98"/>
      <c r="U13" s="118"/>
    </row>
    <row r="14" spans="2:25" ht="15" customHeight="1">
      <c r="B14" s="31"/>
      <c r="C14" s="84"/>
      <c r="E14" s="88" t="s">
        <v>115</v>
      </c>
      <c r="F14" s="81" t="s">
        <v>112</v>
      </c>
      <c r="G14" s="81" t="s">
        <v>116</v>
      </c>
      <c r="H14" s="81" t="s">
        <v>114</v>
      </c>
      <c r="I14" s="81">
        <f t="shared" si="0"/>
        <v>7</v>
      </c>
      <c r="J14" s="81" t="s">
        <v>110</v>
      </c>
      <c r="K14" s="81"/>
      <c r="L14" s="89"/>
      <c r="M14" s="36"/>
      <c r="P14" s="2">
        <f>V68+AB174</f>
        <v>7</v>
      </c>
      <c r="R14" s="97">
        <f>SUM(P14:P19)</f>
        <v>1466</v>
      </c>
      <c r="S14" s="115"/>
      <c r="T14" s="98"/>
      <c r="U14" s="118"/>
    </row>
    <row r="15" spans="2:25" ht="15" customHeight="1">
      <c r="B15" s="31"/>
      <c r="C15" s="84"/>
      <c r="E15" s="88"/>
      <c r="F15" s="81"/>
      <c r="G15" s="81" t="s">
        <v>117</v>
      </c>
      <c r="H15" s="81" t="s">
        <v>114</v>
      </c>
      <c r="I15" s="81">
        <f t="shared" si="0"/>
        <v>18</v>
      </c>
      <c r="J15" s="81" t="s">
        <v>110</v>
      </c>
      <c r="K15" s="81"/>
      <c r="L15" s="89"/>
      <c r="M15" s="36"/>
      <c r="P15" s="2">
        <f>V69+AB175</f>
        <v>18</v>
      </c>
      <c r="R15" s="97"/>
      <c r="S15" s="115"/>
      <c r="T15" s="98"/>
      <c r="U15" s="118"/>
    </row>
    <row r="16" spans="2:25" ht="15" customHeight="1">
      <c r="B16" s="31"/>
      <c r="C16" s="84"/>
      <c r="E16" s="88"/>
      <c r="F16" s="81"/>
      <c r="G16" s="81" t="s">
        <v>118</v>
      </c>
      <c r="H16" s="81" t="s">
        <v>114</v>
      </c>
      <c r="I16" s="81">
        <f t="shared" si="0"/>
        <v>307</v>
      </c>
      <c r="J16" s="81" t="s">
        <v>110</v>
      </c>
      <c r="K16" s="81"/>
      <c r="L16" s="89"/>
      <c r="M16" s="36"/>
      <c r="P16" s="2">
        <f>V70+AB176</f>
        <v>307</v>
      </c>
      <c r="R16" s="97"/>
      <c r="S16" s="115"/>
      <c r="T16" s="98"/>
      <c r="U16" s="118"/>
    </row>
    <row r="17" spans="1:25" ht="15" customHeight="1">
      <c r="B17" s="31"/>
      <c r="C17" s="84"/>
      <c r="E17" s="88"/>
      <c r="F17" s="81"/>
      <c r="G17" s="81" t="s">
        <v>242</v>
      </c>
      <c r="H17" s="81" t="s">
        <v>114</v>
      </c>
      <c r="I17" s="81">
        <f t="shared" si="0"/>
        <v>541</v>
      </c>
      <c r="J17" s="81" t="s">
        <v>110</v>
      </c>
      <c r="K17" s="81"/>
      <c r="L17" s="89"/>
      <c r="M17" s="36"/>
      <c r="P17" s="2">
        <f t="shared" ref="P14:P19" si="1">V71+AB177</f>
        <v>541</v>
      </c>
      <c r="R17" s="97"/>
      <c r="S17" s="115"/>
      <c r="T17" s="99"/>
      <c r="U17" s="118"/>
    </row>
    <row r="18" spans="1:25" ht="15" customHeight="1">
      <c r="B18" s="31"/>
      <c r="C18" s="84"/>
      <c r="E18" s="88"/>
      <c r="F18" s="81"/>
      <c r="G18" s="81" t="s">
        <v>119</v>
      </c>
      <c r="H18" s="81" t="s">
        <v>114</v>
      </c>
      <c r="I18" s="81">
        <f t="shared" si="0"/>
        <v>502</v>
      </c>
      <c r="J18" s="81" t="s">
        <v>110</v>
      </c>
      <c r="K18" s="81"/>
      <c r="L18" s="89"/>
      <c r="M18" s="36"/>
      <c r="P18" s="2">
        <f t="shared" si="1"/>
        <v>502</v>
      </c>
      <c r="R18" s="97"/>
      <c r="S18" s="115"/>
      <c r="T18" s="99"/>
      <c r="U18" s="118"/>
    </row>
    <row r="19" spans="1:25" ht="15" customHeight="1">
      <c r="B19" s="31"/>
      <c r="C19" s="84"/>
      <c r="E19" s="88"/>
      <c r="F19" s="81"/>
      <c r="G19" s="81" t="s">
        <v>120</v>
      </c>
      <c r="H19" s="81" t="s">
        <v>114</v>
      </c>
      <c r="I19" s="81">
        <f t="shared" si="0"/>
        <v>91</v>
      </c>
      <c r="J19" s="81" t="s">
        <v>110</v>
      </c>
      <c r="K19" s="81"/>
      <c r="L19" s="89"/>
      <c r="M19" s="36"/>
      <c r="P19" s="2">
        <f t="shared" si="1"/>
        <v>91</v>
      </c>
      <c r="R19" s="97"/>
      <c r="S19" s="115"/>
      <c r="T19"/>
      <c r="U19" s="118"/>
    </row>
    <row r="20" spans="1:25" ht="15" customHeight="1">
      <c r="B20" s="31"/>
      <c r="C20" s="85"/>
      <c r="E20" s="93" t="s">
        <v>918</v>
      </c>
      <c r="F20" s="94"/>
      <c r="G20" s="94"/>
      <c r="H20" s="94"/>
      <c r="I20" s="94"/>
      <c r="J20" s="94"/>
      <c r="K20" s="94"/>
      <c r="L20" s="95"/>
      <c r="M20" s="36"/>
      <c r="R20" s="97"/>
      <c r="S20" s="115"/>
      <c r="T20" s="99"/>
      <c r="U20" s="118"/>
    </row>
    <row r="21" spans="1:25">
      <c r="B21" s="31"/>
      <c r="E21" s="90"/>
      <c r="F21" s="91"/>
      <c r="G21" s="91"/>
      <c r="H21" s="91"/>
      <c r="I21" s="91"/>
      <c r="J21" s="91"/>
      <c r="K21" s="91"/>
      <c r="L21" s="92"/>
      <c r="M21" s="36"/>
      <c r="R21" s="97"/>
      <c r="S21" s="115"/>
      <c r="T21" s="98"/>
      <c r="U21" s="118"/>
    </row>
    <row r="22" spans="1:25" ht="23.25" customHeight="1">
      <c r="A22" s="36"/>
      <c r="C22" s="155" t="s">
        <v>241</v>
      </c>
      <c r="D22" s="156"/>
      <c r="E22" s="156"/>
      <c r="F22" s="156"/>
      <c r="G22" s="156"/>
      <c r="H22" s="156"/>
      <c r="I22" s="156"/>
      <c r="J22" s="156"/>
      <c r="K22" s="156"/>
      <c r="L22" s="156"/>
      <c r="M22" s="36"/>
    </row>
    <row r="23" spans="1:25" ht="45.75" customHeight="1">
      <c r="A23" s="36"/>
      <c r="C23" s="156"/>
      <c r="D23" s="156"/>
      <c r="E23" s="156"/>
      <c r="F23" s="156"/>
      <c r="G23" s="156"/>
      <c r="H23" s="156"/>
      <c r="I23" s="156"/>
      <c r="J23" s="156"/>
      <c r="K23" s="156"/>
      <c r="L23" s="156"/>
      <c r="M23" s="36"/>
    </row>
    <row r="24" spans="1:25" ht="23.25" customHeight="1">
      <c r="B24" s="31"/>
      <c r="C24" s="156"/>
      <c r="D24" s="156"/>
      <c r="E24" s="156"/>
      <c r="F24" s="156"/>
      <c r="G24" s="156"/>
      <c r="H24" s="156"/>
      <c r="I24" s="156"/>
      <c r="J24" s="156"/>
      <c r="K24" s="156"/>
      <c r="L24" s="156"/>
      <c r="M24" s="36"/>
    </row>
    <row r="25" spans="1:25">
      <c r="B25" s="32"/>
      <c r="C25" s="33"/>
      <c r="D25" s="33"/>
      <c r="E25" s="33"/>
      <c r="F25" s="33"/>
      <c r="G25" s="33"/>
      <c r="H25" s="33"/>
      <c r="I25" s="33"/>
      <c r="J25" s="33"/>
      <c r="K25" s="33"/>
      <c r="L25" s="33"/>
      <c r="M25" s="37"/>
    </row>
    <row r="26" spans="1:25">
      <c r="O26" s="150" t="s">
        <v>250</v>
      </c>
      <c r="P26" s="150"/>
      <c r="Q26" s="150"/>
      <c r="R26" s="150"/>
      <c r="S26" s="150"/>
      <c r="T26" s="150"/>
      <c r="U26" s="150"/>
      <c r="V26" s="150"/>
      <c r="W26" s="150"/>
      <c r="X26" s="150"/>
      <c r="Y26" s="150"/>
    </row>
    <row r="27" spans="1:25">
      <c r="O27" s="150"/>
      <c r="P27" s="150"/>
      <c r="Q27" s="150"/>
      <c r="R27" s="150"/>
      <c r="S27" s="150"/>
      <c r="T27" s="150"/>
      <c r="U27" s="150"/>
      <c r="V27" s="150"/>
      <c r="W27" s="150"/>
      <c r="X27" s="150"/>
      <c r="Y27" s="150"/>
    </row>
    <row r="28" spans="1:25">
      <c r="O28" s="81"/>
      <c r="P28" s="81"/>
      <c r="Q28" s="81"/>
      <c r="R28" s="81"/>
      <c r="S28" s="116"/>
      <c r="T28" s="81"/>
      <c r="U28" s="116"/>
      <c r="V28" s="81"/>
      <c r="W28" s="116"/>
      <c r="X28" s="81"/>
      <c r="Y28" s="116"/>
    </row>
    <row r="29" spans="1:25">
      <c r="O29" s="145" t="s">
        <v>257</v>
      </c>
      <c r="P29" s="145"/>
      <c r="Q29" s="145"/>
      <c r="R29" s="145"/>
      <c r="S29" s="145"/>
      <c r="T29" s="145"/>
      <c r="U29" s="145"/>
      <c r="V29" s="145"/>
      <c r="W29" s="145"/>
      <c r="X29" s="145"/>
      <c r="Y29" s="145"/>
    </row>
    <row r="30" spans="1:25">
      <c r="O30" s="146" t="s">
        <v>68</v>
      </c>
      <c r="P30" s="146" t="s">
        <v>69</v>
      </c>
      <c r="Q30" s="146" t="s">
        <v>70</v>
      </c>
      <c r="R30" s="148" t="s">
        <v>244</v>
      </c>
      <c r="S30" s="148"/>
      <c r="T30" s="148" t="s">
        <v>247</v>
      </c>
      <c r="U30" s="148"/>
      <c r="V30" s="148" t="s">
        <v>248</v>
      </c>
      <c r="W30" s="148"/>
      <c r="X30" s="149" t="s">
        <v>249</v>
      </c>
      <c r="Y30" s="149"/>
    </row>
    <row r="31" spans="1:25">
      <c r="O31" s="147"/>
      <c r="P31" s="147"/>
      <c r="Q31" s="147"/>
      <c r="R31" s="109" t="s">
        <v>245</v>
      </c>
      <c r="S31" s="117" t="s">
        <v>246</v>
      </c>
      <c r="T31" s="109" t="s">
        <v>245</v>
      </c>
      <c r="U31" s="117" t="s">
        <v>246</v>
      </c>
      <c r="V31" s="109" t="s">
        <v>245</v>
      </c>
      <c r="W31" s="117" t="s">
        <v>246</v>
      </c>
      <c r="X31" s="109" t="s">
        <v>245</v>
      </c>
      <c r="Y31" s="117" t="s">
        <v>246</v>
      </c>
    </row>
    <row r="32" spans="1:25">
      <c r="O32" s="100">
        <v>1</v>
      </c>
      <c r="P32" s="101" t="s">
        <v>74</v>
      </c>
      <c r="Q32" s="102" t="s">
        <v>75</v>
      </c>
      <c r="R32" s="18">
        <f>SUM('Regli-S'!D6)</f>
        <v>30</v>
      </c>
      <c r="S32" s="111">
        <f>R32/SUM(R32:R33)</f>
        <v>0.38961038961038963</v>
      </c>
      <c r="T32" s="18">
        <f>SUM('Kesus-S'!D6)</f>
        <v>24</v>
      </c>
      <c r="U32" s="111">
        <f>T32/SUM(T32:T33)</f>
        <v>0.27586206896551724</v>
      </c>
      <c r="V32" s="18">
        <f>SUM('Kesdas-S'!D6)</f>
        <v>6</v>
      </c>
      <c r="W32" s="111">
        <f>V32/SUM(V32:V33)</f>
        <v>0.2857142857142857</v>
      </c>
      <c r="X32" s="179">
        <f>SUM('Regli-S'!D6,'Kesus-S'!D6,'Kesdas-S'!D6)</f>
        <v>60</v>
      </c>
      <c r="Y32" s="180">
        <f>X32/SUM(X32:X33)</f>
        <v>0.32432432432432434</v>
      </c>
    </row>
    <row r="33" spans="15:25">
      <c r="O33" s="103"/>
      <c r="P33" s="104"/>
      <c r="Q33" s="105" t="s">
        <v>77</v>
      </c>
      <c r="R33" s="18">
        <f>SUM('Regli-S'!D7)</f>
        <v>47</v>
      </c>
      <c r="S33" s="111">
        <f>R33/SUM(R32:R33)</f>
        <v>0.61038961038961037</v>
      </c>
      <c r="T33" s="18">
        <f>SUM('Kesus-S'!D7)</f>
        <v>63</v>
      </c>
      <c r="U33" s="111">
        <f>T33/SUM(T32:T33)</f>
        <v>0.72413793103448276</v>
      </c>
      <c r="V33" s="18">
        <f>SUM('Kesdas-S'!D7)</f>
        <v>15</v>
      </c>
      <c r="W33" s="111">
        <f>V33/SUM(V32:V33)</f>
        <v>0.7142857142857143</v>
      </c>
      <c r="X33" s="179">
        <f>SUM('Regli-S'!D7,'Kesus-S'!D7,'Kesdas-S'!D7)</f>
        <v>125</v>
      </c>
      <c r="Y33" s="180">
        <f>X33/SUM(X32:X33)</f>
        <v>0.67567567567567566</v>
      </c>
    </row>
    <row r="34" spans="15:25">
      <c r="O34" s="103">
        <v>2</v>
      </c>
      <c r="P34" s="104" t="s">
        <v>79</v>
      </c>
      <c r="Q34" s="105" t="s">
        <v>80</v>
      </c>
      <c r="R34" s="18">
        <f>SUM('Regli-S'!D8)</f>
        <v>0</v>
      </c>
      <c r="S34" s="111">
        <f>R34/SUM($R$34:$R$39)</f>
        <v>0</v>
      </c>
      <c r="T34" s="18">
        <f>SUM('Kesus-S'!D8)</f>
        <v>5</v>
      </c>
      <c r="U34" s="111">
        <f>T34/SUM($T$34:$T$39)</f>
        <v>5.7471264367816091E-2</v>
      </c>
      <c r="V34" s="18">
        <f>SUM('Kesdas-S'!D8)</f>
        <v>0</v>
      </c>
      <c r="W34" s="111">
        <f>V34/SUM(V$34:V$39)</f>
        <v>0</v>
      </c>
      <c r="X34" s="179">
        <f>SUM('Regli-S'!D8,'Kesus-S'!D8,'Kesdas-S'!D8)</f>
        <v>5</v>
      </c>
      <c r="Y34" s="180">
        <f>X34/SUM(X$34:X$39)</f>
        <v>2.7027027027027029E-2</v>
      </c>
    </row>
    <row r="35" spans="15:25">
      <c r="O35" s="103"/>
      <c r="P35" s="104"/>
      <c r="Q35" s="105" t="s">
        <v>82</v>
      </c>
      <c r="R35" s="18">
        <f>SUM('Regli-S'!D9)</f>
        <v>1</v>
      </c>
      <c r="S35" s="111">
        <f t="shared" ref="S35:S37" si="2">R35/SUM($R$34:$R$39)</f>
        <v>1.2987012987012988E-2</v>
      </c>
      <c r="T35" s="18">
        <f>SUM('Kesus-S'!D9)</f>
        <v>10</v>
      </c>
      <c r="U35" s="111">
        <f t="shared" ref="U35:U39" si="3">T35/SUM($T$34:$T$39)</f>
        <v>0.11494252873563218</v>
      </c>
      <c r="V35" s="18">
        <f>SUM('Kesdas-S'!D9)</f>
        <v>0</v>
      </c>
      <c r="W35" s="111">
        <f t="shared" ref="W35:W39" si="4">V35/SUM(V$34:V$39)</f>
        <v>0</v>
      </c>
      <c r="X35" s="179">
        <f>SUM('Regli-S'!D9,'Kesus-S'!D9,'Kesdas-S'!D9)</f>
        <v>11</v>
      </c>
      <c r="Y35" s="180">
        <f t="shared" ref="Y35:Y38" si="5">X35/SUM(X$34:X$39)</f>
        <v>5.9459459459459463E-2</v>
      </c>
    </row>
    <row r="36" spans="15:25">
      <c r="O36" s="103"/>
      <c r="P36" s="104"/>
      <c r="Q36" s="105" t="s">
        <v>84</v>
      </c>
      <c r="R36" s="18">
        <f>SUM('Regli-S'!D10)</f>
        <v>14</v>
      </c>
      <c r="S36" s="111">
        <f t="shared" si="2"/>
        <v>0.18181818181818182</v>
      </c>
      <c r="T36" s="18">
        <f>SUM('Kesus-S'!D10)</f>
        <v>50</v>
      </c>
      <c r="U36" s="111">
        <f t="shared" si="3"/>
        <v>0.57471264367816088</v>
      </c>
      <c r="V36" s="18">
        <f>SUM('Kesdas-S'!D10)</f>
        <v>2</v>
      </c>
      <c r="W36" s="111">
        <f t="shared" si="4"/>
        <v>9.5238095238095233E-2</v>
      </c>
      <c r="X36" s="179">
        <f>SUM('Regli-S'!D10,'Kesus-S'!D10,'Kesdas-S'!D10)</f>
        <v>66</v>
      </c>
      <c r="Y36" s="180">
        <f t="shared" si="5"/>
        <v>0.35675675675675678</v>
      </c>
    </row>
    <row r="37" spans="15:25">
      <c r="O37" s="103"/>
      <c r="P37" s="104"/>
      <c r="Q37" s="105" t="s">
        <v>243</v>
      </c>
      <c r="R37" s="18">
        <f>SUM('Regli-S'!D11)</f>
        <v>14</v>
      </c>
      <c r="S37" s="111">
        <f t="shared" si="2"/>
        <v>0.18181818181818182</v>
      </c>
      <c r="T37" s="18">
        <f>SUM('Kesus-S'!D11)</f>
        <v>9</v>
      </c>
      <c r="U37" s="111">
        <f t="shared" si="3"/>
        <v>0.10344827586206896</v>
      </c>
      <c r="V37" s="18">
        <f>SUM('Kesdas-S'!D11)</f>
        <v>2</v>
      </c>
      <c r="W37" s="111">
        <f t="shared" si="4"/>
        <v>9.5238095238095233E-2</v>
      </c>
      <c r="X37" s="179">
        <f>SUM('Regli-S'!D11,'Kesus-S'!D11,'Kesdas-S'!D11)</f>
        <v>25</v>
      </c>
      <c r="Y37" s="180">
        <f t="shared" si="5"/>
        <v>0.13513513513513514</v>
      </c>
    </row>
    <row r="38" spans="15:25">
      <c r="O38" s="103"/>
      <c r="P38" s="104"/>
      <c r="Q38" s="105" t="s">
        <v>88</v>
      </c>
      <c r="R38" s="18">
        <f>SUM('Regli-S'!D12)</f>
        <v>38</v>
      </c>
      <c r="S38" s="111">
        <f t="shared" ref="S38" si="6">R38/SUM($R$34:$R$39)</f>
        <v>0.4935064935064935</v>
      </c>
      <c r="T38" s="18">
        <f>SUM('Kesus-S'!D12)</f>
        <v>13</v>
      </c>
      <c r="U38" s="111">
        <f t="shared" si="3"/>
        <v>0.14942528735632185</v>
      </c>
      <c r="V38" s="18">
        <f>SUM('Kesdas-S'!D12)</f>
        <v>17</v>
      </c>
      <c r="W38" s="111">
        <f t="shared" si="4"/>
        <v>0.80952380952380953</v>
      </c>
      <c r="X38" s="179">
        <f>SUM('Regli-S'!D12,'Kesus-S'!D12,'Kesdas-S'!D12)</f>
        <v>68</v>
      </c>
      <c r="Y38" s="180">
        <f t="shared" si="5"/>
        <v>0.36756756756756759</v>
      </c>
    </row>
    <row r="39" spans="15:25">
      <c r="O39" s="103"/>
      <c r="P39" s="104"/>
      <c r="Q39" s="105" t="s">
        <v>89</v>
      </c>
      <c r="R39" s="18">
        <f>SUM('Regli-S'!D13)</f>
        <v>10</v>
      </c>
      <c r="S39" s="111">
        <f t="shared" ref="S39" si="7">R39/SUM($R$34:$R$39)</f>
        <v>0.12987012987012986</v>
      </c>
      <c r="T39" s="18">
        <f>SUM('Kesus-S'!D13)</f>
        <v>0</v>
      </c>
      <c r="U39" s="111">
        <f t="shared" si="3"/>
        <v>0</v>
      </c>
      <c r="V39" s="18">
        <f>SUM('Kesdas-S'!D13)</f>
        <v>0</v>
      </c>
      <c r="W39" s="111">
        <f t="shared" si="4"/>
        <v>0</v>
      </c>
      <c r="X39" s="179">
        <f>SUM('Regli-S'!D13,'Kesus-S'!D13,'Kesdas-S'!D13)</f>
        <v>10</v>
      </c>
      <c r="Y39" s="180">
        <f>X39/SUM(X$34:X$39)</f>
        <v>5.4054054054054057E-2</v>
      </c>
    </row>
    <row r="40" spans="15:25">
      <c r="O40" s="103">
        <v>3</v>
      </c>
      <c r="P40" s="104" t="s">
        <v>91</v>
      </c>
      <c r="Q40" s="106" t="s">
        <v>132</v>
      </c>
      <c r="R40" s="18">
        <f>SUM('Regli-S'!D14)</f>
        <v>22</v>
      </c>
      <c r="S40" s="111">
        <f>R40/SUM($R$40:$R$44)</f>
        <v>0.2857142857142857</v>
      </c>
      <c r="T40" s="18">
        <f>SUM('Kesus-S'!D14)</f>
        <v>1</v>
      </c>
      <c r="U40" s="111">
        <f>T40/SUM($T$40:$T$44)</f>
        <v>1.2195121951219513E-2</v>
      </c>
      <c r="V40" s="18">
        <f>SUM('Kesdas-S'!D14)</f>
        <v>1</v>
      </c>
      <c r="W40" s="111">
        <f>V40/SUM(V$40:V$44)</f>
        <v>4.7619047619047616E-2</v>
      </c>
      <c r="X40" s="179">
        <f>SUM('Regli-S'!D14,'Kesus-S'!D14,'Kesdas-S'!D14)</f>
        <v>24</v>
      </c>
      <c r="Y40" s="180">
        <f>X40/SUM(X$40:X$44)</f>
        <v>0.13333333333333333</v>
      </c>
    </row>
    <row r="41" spans="15:25">
      <c r="O41" s="107"/>
      <c r="P41" s="108"/>
      <c r="Q41" s="106" t="s">
        <v>92</v>
      </c>
      <c r="R41" s="18">
        <f>SUM('Regli-S'!D15)</f>
        <v>7</v>
      </c>
      <c r="S41" s="111">
        <f t="shared" ref="S41:S44" si="8">R41/SUM($R$40:$R$44)</f>
        <v>9.0909090909090912E-2</v>
      </c>
      <c r="T41" s="18">
        <f>SUM('Kesus-S'!D15)</f>
        <v>0</v>
      </c>
      <c r="U41" s="111">
        <f t="shared" ref="U41:U44" si="9">T41/SUM($T$40:$T$44)</f>
        <v>0</v>
      </c>
      <c r="V41" s="18">
        <f>SUM('Kesdas-S'!D15)</f>
        <v>0</v>
      </c>
      <c r="W41" s="111">
        <f t="shared" ref="W41:W44" si="10">V41/SUM(V$40:V$44)</f>
        <v>0</v>
      </c>
      <c r="X41" s="179">
        <f>SUM('Regli-S'!D15,'Kesus-S'!D15,'Kesdas-S'!D15)</f>
        <v>7</v>
      </c>
      <c r="Y41" s="180">
        <f t="shared" ref="Y41:Y44" si="11">X41/SUM(X$40:X$44)</f>
        <v>3.888888888888889E-2</v>
      </c>
    </row>
    <row r="42" spans="15:25">
      <c r="O42" s="107"/>
      <c r="P42" s="108"/>
      <c r="Q42" s="109" t="s">
        <v>93</v>
      </c>
      <c r="R42" s="18">
        <f>SUM('Regli-S'!D16)</f>
        <v>1</v>
      </c>
      <c r="S42" s="111">
        <f t="shared" si="8"/>
        <v>1.2987012987012988E-2</v>
      </c>
      <c r="T42" s="18">
        <f>SUM('Kesus-S'!D16)</f>
        <v>4</v>
      </c>
      <c r="U42" s="111">
        <f t="shared" si="9"/>
        <v>4.878048780487805E-2</v>
      </c>
      <c r="V42" s="18">
        <f>SUM('Kesdas-S'!D16)</f>
        <v>1</v>
      </c>
      <c r="W42" s="111">
        <f t="shared" si="10"/>
        <v>4.7619047619047616E-2</v>
      </c>
      <c r="X42" s="179">
        <f>SUM('Regli-S'!D16,'Kesus-S'!D16,'Kesdas-S'!D16)</f>
        <v>6</v>
      </c>
      <c r="Y42" s="180">
        <f>X42/SUM(X$40:X$44)</f>
        <v>3.3333333333333333E-2</v>
      </c>
    </row>
    <row r="43" spans="15:25">
      <c r="O43" s="103"/>
      <c r="P43" s="104"/>
      <c r="Q43" s="106" t="s">
        <v>94</v>
      </c>
      <c r="R43" s="18">
        <f>SUM('Regli-S'!D17)</f>
        <v>1</v>
      </c>
      <c r="S43" s="111">
        <f t="shared" si="8"/>
        <v>1.2987012987012988E-2</v>
      </c>
      <c r="T43" s="18">
        <f>SUM('Kesus-S'!D17)</f>
        <v>7</v>
      </c>
      <c r="U43" s="111">
        <f t="shared" si="9"/>
        <v>8.5365853658536592E-2</v>
      </c>
      <c r="V43" s="18">
        <f>SUM('Kesdas-S'!D17)</f>
        <v>8</v>
      </c>
      <c r="W43" s="111">
        <f t="shared" si="10"/>
        <v>0.38095238095238093</v>
      </c>
      <c r="X43" s="179">
        <f>SUM('Regli-S'!D17,'Kesus-S'!D17,'Kesdas-S'!D17)</f>
        <v>16</v>
      </c>
      <c r="Y43" s="180">
        <f t="shared" si="11"/>
        <v>8.8888888888888892E-2</v>
      </c>
    </row>
    <row r="44" spans="15:25">
      <c r="O44" s="103"/>
      <c r="P44" s="104"/>
      <c r="Q44" s="105" t="s">
        <v>95</v>
      </c>
      <c r="R44" s="18">
        <f>SUM('Regli-S'!D18)</f>
        <v>46</v>
      </c>
      <c r="S44" s="111">
        <f t="shared" si="8"/>
        <v>0.59740259740259738</v>
      </c>
      <c r="T44" s="18">
        <f>SUM('Kesus-S'!D18)</f>
        <v>70</v>
      </c>
      <c r="U44" s="111">
        <f t="shared" si="9"/>
        <v>0.85365853658536583</v>
      </c>
      <c r="V44" s="18">
        <f>SUM('Kesdas-S'!D18)</f>
        <v>11</v>
      </c>
      <c r="W44" s="111">
        <f t="shared" si="10"/>
        <v>0.52380952380952384</v>
      </c>
      <c r="X44" s="179">
        <f>SUM('Regli-S'!D18,'Kesus-S'!D18,'Kesdas-S'!D18)</f>
        <v>127</v>
      </c>
      <c r="Y44" s="180">
        <f t="shared" si="11"/>
        <v>0.7055555555555556</v>
      </c>
    </row>
    <row r="46" spans="15:25">
      <c r="O46" s="139" t="s">
        <v>257</v>
      </c>
      <c r="P46" s="139"/>
      <c r="Q46" s="139"/>
      <c r="R46" s="139"/>
      <c r="S46" s="139"/>
      <c r="T46" s="139"/>
      <c r="U46" s="139"/>
      <c r="V46" s="139"/>
      <c r="W46" s="139"/>
      <c r="X46" s="139"/>
      <c r="Y46" s="139"/>
    </row>
    <row r="47" spans="15:25">
      <c r="O47" s="141" t="s">
        <v>68</v>
      </c>
      <c r="P47" s="141" t="s">
        <v>69</v>
      </c>
      <c r="Q47" s="141" t="s">
        <v>70</v>
      </c>
      <c r="R47" s="143" t="s">
        <v>251</v>
      </c>
      <c r="S47" s="144"/>
      <c r="T47" s="143" t="s">
        <v>252</v>
      </c>
      <c r="U47" s="144"/>
      <c r="V47" s="143" t="s">
        <v>253</v>
      </c>
      <c r="W47" s="144"/>
      <c r="X47" s="137" t="s">
        <v>254</v>
      </c>
      <c r="Y47" s="138"/>
    </row>
    <row r="48" spans="15:25">
      <c r="O48" s="142"/>
      <c r="P48" s="142"/>
      <c r="Q48" s="142"/>
      <c r="R48" s="109" t="s">
        <v>245</v>
      </c>
      <c r="S48" s="117" t="s">
        <v>246</v>
      </c>
      <c r="T48" s="109" t="s">
        <v>245</v>
      </c>
      <c r="U48" s="117" t="s">
        <v>246</v>
      </c>
      <c r="V48" s="109" t="s">
        <v>245</v>
      </c>
      <c r="W48" s="117" t="s">
        <v>246</v>
      </c>
      <c r="X48" s="109" t="s">
        <v>245</v>
      </c>
      <c r="Y48" s="117" t="s">
        <v>246</v>
      </c>
    </row>
    <row r="49" spans="15:25">
      <c r="O49" s="109">
        <v>1</v>
      </c>
      <c r="P49" s="109" t="s">
        <v>74</v>
      </c>
      <c r="Q49" s="109" t="s">
        <v>75</v>
      </c>
      <c r="R49" s="110">
        <f>SUM('PSDK-S'!D6)</f>
        <v>18</v>
      </c>
      <c r="S49" s="119">
        <f>R49/SUM(R49:R50)</f>
        <v>0.75</v>
      </c>
      <c r="T49" s="110">
        <f>SUM('Farmakmin-S'!D6)</f>
        <v>29</v>
      </c>
      <c r="U49" s="119">
        <f>T49/SUM(T49:T50)</f>
        <v>0.35802469135802467</v>
      </c>
      <c r="V49" s="110">
        <f>SUM('Sarpras-S'!D6)</f>
        <v>23</v>
      </c>
      <c r="W49" s="119">
        <f>V49/SUM(V49:V50)</f>
        <v>0.8214285714285714</v>
      </c>
      <c r="X49" s="110">
        <f>SUM('PSDK-S'!D6,'Sarpras-S'!D6,'Farmakmin-S'!D6)</f>
        <v>70</v>
      </c>
      <c r="Y49" s="181">
        <f>X49/SUM(X49:X50)</f>
        <v>0.21472392638036811</v>
      </c>
    </row>
    <row r="50" spans="15:25">
      <c r="O50" s="109"/>
      <c r="P50" s="109"/>
      <c r="Q50" s="109" t="s">
        <v>77</v>
      </c>
      <c r="R50" s="110">
        <v>6</v>
      </c>
      <c r="S50" s="119">
        <f>R50/SUM(R49:R50)</f>
        <v>0.25</v>
      </c>
      <c r="T50" s="110">
        <f>SUM('Farmakmin-S'!D7)</f>
        <v>52</v>
      </c>
      <c r="U50" s="119">
        <f>T50/SUM(T49:T50)</f>
        <v>0.64197530864197527</v>
      </c>
      <c r="V50" s="110">
        <f>SUM('Sarpras-S'!D7)</f>
        <v>5</v>
      </c>
      <c r="W50" s="119">
        <f>V50/SUM(V49:V50)</f>
        <v>0.17857142857142858</v>
      </c>
      <c r="X50" s="110">
        <f>SUM('PSDK-S'!D7,'Sarpras-S'!D7,'Farmakmin-S'!D7)</f>
        <v>256</v>
      </c>
      <c r="Y50" s="181">
        <f>X50/SUM(X49:X50)</f>
        <v>0.78527607361963192</v>
      </c>
    </row>
    <row r="51" spans="15:25">
      <c r="O51" s="109">
        <v>2</v>
      </c>
      <c r="P51" s="109" t="s">
        <v>79</v>
      </c>
      <c r="Q51" s="109" t="s">
        <v>80</v>
      </c>
      <c r="R51" s="110">
        <f>SUM('PSDK-S'!D8)</f>
        <v>0</v>
      </c>
      <c r="S51" s="119">
        <f>R51/SUM($R51:$R56)</f>
        <v>0</v>
      </c>
      <c r="T51" s="110">
        <f>SUM('Farmakmin-S'!D8)</f>
        <v>2</v>
      </c>
      <c r="U51" s="119">
        <f>T51/SUM($T51:$T56)</f>
        <v>2.4691358024691357E-2</v>
      </c>
      <c r="V51" s="110">
        <f>SUM('Sarpras-S'!D8)</f>
        <v>0</v>
      </c>
      <c r="W51" s="119">
        <f>V51/SUM($V51:$V56)</f>
        <v>0</v>
      </c>
      <c r="X51" s="110">
        <f>SUM('PSDK-S'!D8,'Sarpras-S'!D8,'Farmakmin-S'!D8)</f>
        <v>2</v>
      </c>
      <c r="Y51" s="181">
        <f>X51/SUM($X51:X$56)</f>
        <v>6.1349693251533744E-3</v>
      </c>
    </row>
    <row r="52" spans="15:25">
      <c r="O52" s="109"/>
      <c r="P52" s="109"/>
      <c r="Q52" s="109" t="s">
        <v>82</v>
      </c>
      <c r="R52" s="110">
        <f>SUM('PSDK-S'!D9)</f>
        <v>0</v>
      </c>
      <c r="S52" s="119">
        <f>R52/SUM($R51:$R56)</f>
        <v>0</v>
      </c>
      <c r="T52" s="110">
        <f>SUM('Farmakmin-S'!D9)</f>
        <v>1</v>
      </c>
      <c r="U52" s="119">
        <f>T52/SUM($T51:$T56)</f>
        <v>1.2345679012345678E-2</v>
      </c>
      <c r="V52" s="110">
        <f>SUM('Sarpras-S'!D9)</f>
        <v>0</v>
      </c>
      <c r="W52" s="119">
        <f>V52/SUM($V51:$V56)</f>
        <v>0</v>
      </c>
      <c r="X52" s="110">
        <f>SUM('PSDK-S'!D9,'Sarpras-S'!D9,'Farmakmin-S'!D9)</f>
        <v>1</v>
      </c>
      <c r="Y52" s="181">
        <f>X52/SUM($X51:X$56)</f>
        <v>3.0674846625766872E-3</v>
      </c>
    </row>
    <row r="53" spans="15:25">
      <c r="O53" s="109"/>
      <c r="P53" s="109"/>
      <c r="Q53" s="109" t="s">
        <v>84</v>
      </c>
      <c r="R53" s="110">
        <f>SUM('PSDK-S'!D10)</f>
        <v>139</v>
      </c>
      <c r="S53" s="119">
        <f>R53/SUM($R51:$R56)</f>
        <v>0.64055299539170507</v>
      </c>
      <c r="T53" s="110">
        <f>SUM('Farmakmin-S'!D10)</f>
        <v>19</v>
      </c>
      <c r="U53" s="119">
        <f>T53/SUM($T51:$T56)</f>
        <v>0.23456790123456789</v>
      </c>
      <c r="V53" s="110">
        <f>SUM('Sarpras-S'!D10)</f>
        <v>7</v>
      </c>
      <c r="W53" s="119">
        <f>V53/SUM($V51:$V56)</f>
        <v>0.25</v>
      </c>
      <c r="X53" s="110">
        <f>SUM('PSDK-S'!D10,'Sarpras-S'!D10,'Farmakmin-S'!D10)</f>
        <v>165</v>
      </c>
      <c r="Y53" s="181">
        <f>X53/SUM($X51:X$56)</f>
        <v>0.50613496932515334</v>
      </c>
    </row>
    <row r="54" spans="15:25">
      <c r="O54" s="109"/>
      <c r="P54" s="109"/>
      <c r="Q54" s="109" t="s">
        <v>243</v>
      </c>
      <c r="R54" s="110">
        <f>SUM('PSDK-S'!D11)</f>
        <v>54</v>
      </c>
      <c r="S54" s="119">
        <f>R54/SUM($R51:$R56)</f>
        <v>0.24884792626728111</v>
      </c>
      <c r="T54" s="110">
        <f>SUM('Farmakmin-S'!D11)</f>
        <v>15</v>
      </c>
      <c r="U54" s="119">
        <f>T54/SUM($T51:$T56)</f>
        <v>0.18518518518518517</v>
      </c>
      <c r="V54" s="110">
        <f>SUM('Sarpras-S'!D11)</f>
        <v>9</v>
      </c>
      <c r="W54" s="119">
        <f>V54/SUM($V51:$V56)</f>
        <v>0.32142857142857145</v>
      </c>
      <c r="X54" s="110">
        <f>SUM('PSDK-S'!D11,'Sarpras-S'!D11,'Farmakmin-S'!D11)</f>
        <v>78</v>
      </c>
      <c r="Y54" s="181">
        <f>X54/SUM($X51:X$56)</f>
        <v>0.2392638036809816</v>
      </c>
    </row>
    <row r="55" spans="15:25">
      <c r="O55" s="109"/>
      <c r="P55" s="109"/>
      <c r="Q55" s="109" t="s">
        <v>88</v>
      </c>
      <c r="R55" s="110">
        <f>SUM('PSDK-S'!D12)</f>
        <v>24</v>
      </c>
      <c r="S55" s="119">
        <f>R55/SUM($R51:$R56)</f>
        <v>0.11059907834101383</v>
      </c>
      <c r="T55" s="110">
        <f>SUM('Farmakmin-S'!D12)</f>
        <v>38</v>
      </c>
      <c r="U55" s="119">
        <f>T55/SUM($T51:$T56)</f>
        <v>0.46913580246913578</v>
      </c>
      <c r="V55" s="110">
        <f>SUM('Sarpras-S'!D12)</f>
        <v>12</v>
      </c>
      <c r="W55" s="119">
        <f>V55/SUM($V51:$V56)</f>
        <v>0.42857142857142855</v>
      </c>
      <c r="X55" s="110">
        <f>SUM('PSDK-S'!D12,'Sarpras-S'!D12,'Farmakmin-S'!D12)</f>
        <v>74</v>
      </c>
      <c r="Y55" s="181">
        <f>X55/SUM($X51:X$56)</f>
        <v>0.22699386503067484</v>
      </c>
    </row>
    <row r="56" spans="15:25">
      <c r="O56" s="109"/>
      <c r="P56" s="109"/>
      <c r="Q56" s="109" t="s">
        <v>89</v>
      </c>
      <c r="R56" s="110">
        <f>SUM('PSDK-S'!D13)</f>
        <v>0</v>
      </c>
      <c r="S56" s="119">
        <f>R56/SUM($R51:$R56)</f>
        <v>0</v>
      </c>
      <c r="T56" s="110">
        <f>SUM('Farmakmin-S'!D13)</f>
        <v>6</v>
      </c>
      <c r="U56" s="119">
        <f>T56/SUM($T51:$T56)</f>
        <v>7.407407407407407E-2</v>
      </c>
      <c r="V56" s="110">
        <f>SUM('Sarpras-S'!D13)</f>
        <v>0</v>
      </c>
      <c r="W56" s="119">
        <f>V56/SUM($V51:$V56)</f>
        <v>0</v>
      </c>
      <c r="X56" s="110">
        <f>SUM('PSDK-S'!D13,'Sarpras-S'!D13,'Farmakmin-S'!D13)</f>
        <v>6</v>
      </c>
      <c r="Y56" s="181">
        <f>X56/SUM($X51:X$56)</f>
        <v>1.8404907975460124E-2</v>
      </c>
    </row>
    <row r="57" spans="15:25">
      <c r="O57" s="109">
        <v>3</v>
      </c>
      <c r="P57" s="109" t="s">
        <v>91</v>
      </c>
      <c r="Q57" s="109" t="s">
        <v>132</v>
      </c>
      <c r="R57" s="110">
        <f>SUM('PSDK-S'!D14)</f>
        <v>3</v>
      </c>
      <c r="S57" s="119">
        <f>R57/SUM($R57:$R61)</f>
        <v>1.3824884792626729E-2</v>
      </c>
      <c r="T57" s="110">
        <f>SUM('Farmakmin-S'!D14)</f>
        <v>2</v>
      </c>
      <c r="U57" s="119">
        <f>T57/SUM($T57:$T61)</f>
        <v>2.4691358024691357E-2</v>
      </c>
      <c r="V57" s="110">
        <f>SUM('Sarpras-S'!D14)</f>
        <v>0</v>
      </c>
      <c r="W57" s="119">
        <f>V57/SUM($V57:$V61)</f>
        <v>0</v>
      </c>
      <c r="X57" s="110">
        <f>SUM('PSDK-S'!D14,'Sarpras-S'!D14,'Farmakmin-S'!D14)</f>
        <v>5</v>
      </c>
      <c r="Y57" s="181">
        <f>X57/SUM($X57:$X61)</f>
        <v>1.5337423312883436E-2</v>
      </c>
    </row>
    <row r="58" spans="15:25">
      <c r="O58" s="109"/>
      <c r="P58" s="109"/>
      <c r="Q58" s="109" t="s">
        <v>92</v>
      </c>
      <c r="R58" s="110">
        <f>SUM('PSDK-S'!D15)</f>
        <v>0</v>
      </c>
      <c r="S58" s="119">
        <f>R58/SUM($R57:$R61)</f>
        <v>0</v>
      </c>
      <c r="T58" s="110">
        <f>SUM('Farmakmin-S'!D15)</f>
        <v>3</v>
      </c>
      <c r="U58" s="119">
        <f>T58/SUM($T57:$T61)</f>
        <v>3.7037037037037035E-2</v>
      </c>
      <c r="V58" s="110">
        <f>SUM('Sarpras-S'!D15)</f>
        <v>3</v>
      </c>
      <c r="W58" s="119">
        <f>V58/SUM($V57:$V61)</f>
        <v>0.10714285714285714</v>
      </c>
      <c r="X58" s="110">
        <f>SUM('PSDK-S'!D15,'Sarpras-S'!D15,'Farmakmin-S'!D15)</f>
        <v>6</v>
      </c>
      <c r="Y58" s="181">
        <f>X58/SUM($X57:$X61)</f>
        <v>1.8404907975460124E-2</v>
      </c>
    </row>
    <row r="59" spans="15:25">
      <c r="O59" s="109"/>
      <c r="P59" s="109"/>
      <c r="Q59" s="109" t="s">
        <v>93</v>
      </c>
      <c r="R59" s="110">
        <f>SUM('PSDK-S'!D16)</f>
        <v>0</v>
      </c>
      <c r="S59" s="119">
        <f>R59/SUM($R57:$R61)</f>
        <v>0</v>
      </c>
      <c r="T59" s="110">
        <f>SUM('Farmakmin-S'!D16)</f>
        <v>47</v>
      </c>
      <c r="U59" s="119">
        <f>T59/SUM($T57:$T61)</f>
        <v>0.58024691358024694</v>
      </c>
      <c r="V59" s="110">
        <f>SUM('Sarpras-S'!D16)</f>
        <v>10</v>
      </c>
      <c r="W59" s="119">
        <f>V59/SUM($V57:$V61)</f>
        <v>0.35714285714285715</v>
      </c>
      <c r="X59" s="110">
        <f>SUM('PSDK-S'!D16,'Sarpras-S'!D16,'Farmakmin-S'!D16)</f>
        <v>57</v>
      </c>
      <c r="Y59" s="181">
        <f>X59/SUM($X57:$X61)</f>
        <v>0.17484662576687116</v>
      </c>
    </row>
    <row r="60" spans="15:25">
      <c r="O60" s="109"/>
      <c r="P60" s="109"/>
      <c r="Q60" s="109" t="s">
        <v>94</v>
      </c>
      <c r="R60" s="110">
        <f>SUM('PSDK-S'!D17)</f>
        <v>213</v>
      </c>
      <c r="S60" s="119">
        <f>R60/SUM($R57:$R61)</f>
        <v>0.98156682027649766</v>
      </c>
      <c r="T60" s="110">
        <f>SUM('Farmakmin-S'!D17)</f>
        <v>7</v>
      </c>
      <c r="U60" s="119">
        <f>T60/SUM($T57:$T61)</f>
        <v>8.6419753086419748E-2</v>
      </c>
      <c r="V60" s="110">
        <f>SUM('Sarpras-S'!D17)</f>
        <v>0</v>
      </c>
      <c r="W60" s="119">
        <f>V60/SUM($V57:$V61)</f>
        <v>0</v>
      </c>
      <c r="X60" s="110">
        <f>SUM('PSDK-S'!D17,'Sarpras-S'!D17,'Farmakmin-S'!D17)</f>
        <v>220</v>
      </c>
      <c r="Y60" s="181">
        <f>X60/SUM($X57:$X61)</f>
        <v>0.67484662576687116</v>
      </c>
    </row>
    <row r="61" spans="15:25">
      <c r="O61" s="109"/>
      <c r="P61" s="109"/>
      <c r="Q61" s="109" t="s">
        <v>95</v>
      </c>
      <c r="R61" s="110">
        <f>SUM('PSDK-S'!D18)</f>
        <v>1</v>
      </c>
      <c r="S61" s="119">
        <f>R61/SUM($R57:$R61)</f>
        <v>4.608294930875576E-3</v>
      </c>
      <c r="T61" s="110">
        <f>SUM('Farmakmin-S'!D18)</f>
        <v>22</v>
      </c>
      <c r="U61" s="119">
        <f>T61/SUM($T57:$T61)</f>
        <v>0.27160493827160492</v>
      </c>
      <c r="V61" s="110">
        <f>SUM('Sarpras-S'!D18)</f>
        <v>15</v>
      </c>
      <c r="W61" s="119">
        <f>V61/SUM($V57:$V61)</f>
        <v>0.5357142857142857</v>
      </c>
      <c r="X61" s="110">
        <f>SUM('PSDK-S'!D18,'Sarpras-S'!D18,'Farmakmin-S'!D18)</f>
        <v>38</v>
      </c>
      <c r="Y61" s="181">
        <f>X61/SUM($X57:$X61)</f>
        <v>0.1165644171779141</v>
      </c>
    </row>
    <row r="63" spans="15:25">
      <c r="O63" s="139" t="s">
        <v>919</v>
      </c>
      <c r="P63" s="139"/>
      <c r="Q63" s="139"/>
      <c r="R63" s="139"/>
      <c r="S63" s="139"/>
      <c r="T63" s="139"/>
      <c r="U63" s="139"/>
      <c r="V63" s="139"/>
      <c r="W63" s="139"/>
      <c r="X63" s="140"/>
      <c r="Y63" s="140"/>
    </row>
    <row r="64" spans="15:25">
      <c r="O64" s="141" t="s">
        <v>68</v>
      </c>
      <c r="P64" s="141" t="s">
        <v>69</v>
      </c>
      <c r="Q64" s="141" t="s">
        <v>70</v>
      </c>
      <c r="R64" s="143" t="s">
        <v>249</v>
      </c>
      <c r="S64" s="144"/>
      <c r="T64" s="143" t="s">
        <v>254</v>
      </c>
      <c r="U64" s="144"/>
      <c r="V64" s="137" t="s">
        <v>255</v>
      </c>
      <c r="W64" s="138"/>
      <c r="Y64" s="2"/>
    </row>
    <row r="65" spans="15:25">
      <c r="O65" s="142"/>
      <c r="P65" s="142"/>
      <c r="Q65" s="142"/>
      <c r="R65" s="109" t="s">
        <v>245</v>
      </c>
      <c r="S65" s="117" t="s">
        <v>246</v>
      </c>
      <c r="T65" s="109" t="s">
        <v>245</v>
      </c>
      <c r="U65" s="117" t="s">
        <v>246</v>
      </c>
      <c r="V65" s="109" t="s">
        <v>245</v>
      </c>
      <c r="W65" s="117" t="s">
        <v>246</v>
      </c>
      <c r="Y65" s="2"/>
    </row>
    <row r="66" spans="15:25">
      <c r="O66" s="109">
        <v>1</v>
      </c>
      <c r="P66" s="109" t="s">
        <v>74</v>
      </c>
      <c r="Q66" s="109" t="s">
        <v>75</v>
      </c>
      <c r="R66" s="110">
        <f>X32</f>
        <v>60</v>
      </c>
      <c r="S66" s="119">
        <f>Y32</f>
        <v>0.32432432432432434</v>
      </c>
      <c r="T66" s="110">
        <f>X49</f>
        <v>70</v>
      </c>
      <c r="U66" s="119">
        <f>Y49</f>
        <v>0.21472392638036811</v>
      </c>
      <c r="V66" s="110">
        <f>SUM(R66,T66)</f>
        <v>130</v>
      </c>
      <c r="W66" s="119">
        <f>V66/SUM(V66:V67)</f>
        <v>0.25440313111545987</v>
      </c>
      <c r="Y66" s="2"/>
    </row>
    <row r="67" spans="15:25">
      <c r="O67" s="109"/>
      <c r="P67" s="109"/>
      <c r="Q67" s="109" t="s">
        <v>77</v>
      </c>
      <c r="R67" s="110">
        <f t="shared" ref="R67:R78" si="12">X33</f>
        <v>125</v>
      </c>
      <c r="S67" s="119">
        <f t="shared" ref="S67:S78" si="13">Y33</f>
        <v>0.67567567567567566</v>
      </c>
      <c r="T67" s="110">
        <f t="shared" ref="T67:T78" si="14">X50</f>
        <v>256</v>
      </c>
      <c r="U67" s="119">
        <f t="shared" ref="U67:U78" si="15">Y50</f>
        <v>0.78527607361963192</v>
      </c>
      <c r="V67" s="110">
        <f t="shared" ref="V67:V78" si="16">SUM(R67,T67)</f>
        <v>381</v>
      </c>
      <c r="W67" s="119">
        <f>V67/SUM(V66:V67)</f>
        <v>0.74559686888454013</v>
      </c>
      <c r="Y67" s="2"/>
    </row>
    <row r="68" spans="15:25">
      <c r="O68" s="109">
        <v>2</v>
      </c>
      <c r="P68" s="109" t="s">
        <v>79</v>
      </c>
      <c r="Q68" s="109" t="s">
        <v>80</v>
      </c>
      <c r="R68" s="110">
        <f t="shared" si="12"/>
        <v>5</v>
      </c>
      <c r="S68" s="119">
        <f t="shared" si="13"/>
        <v>2.7027027027027029E-2</v>
      </c>
      <c r="T68" s="110">
        <f t="shared" si="14"/>
        <v>2</v>
      </c>
      <c r="U68" s="119">
        <f t="shared" si="15"/>
        <v>6.1349693251533744E-3</v>
      </c>
      <c r="V68" s="110">
        <f t="shared" si="16"/>
        <v>7</v>
      </c>
      <c r="W68" s="119">
        <f>V68/SUM($V68:$V73)</f>
        <v>1.3698630136986301E-2</v>
      </c>
      <c r="Y68" s="2"/>
    </row>
    <row r="69" spans="15:25">
      <c r="O69" s="109"/>
      <c r="P69" s="109"/>
      <c r="Q69" s="109" t="s">
        <v>82</v>
      </c>
      <c r="R69" s="110">
        <f t="shared" si="12"/>
        <v>11</v>
      </c>
      <c r="S69" s="119">
        <f t="shared" si="13"/>
        <v>5.9459459459459463E-2</v>
      </c>
      <c r="T69" s="110">
        <f t="shared" si="14"/>
        <v>1</v>
      </c>
      <c r="U69" s="119">
        <f t="shared" si="15"/>
        <v>3.0674846625766872E-3</v>
      </c>
      <c r="V69" s="110">
        <f t="shared" si="16"/>
        <v>12</v>
      </c>
      <c r="W69" s="119">
        <f>V69/SUM($V68:$V73)</f>
        <v>2.3483365949119372E-2</v>
      </c>
      <c r="Y69" s="2"/>
    </row>
    <row r="70" spans="15:25">
      <c r="O70" s="109"/>
      <c r="P70" s="109"/>
      <c r="Q70" s="109" t="s">
        <v>84</v>
      </c>
      <c r="R70" s="110">
        <f t="shared" si="12"/>
        <v>66</v>
      </c>
      <c r="S70" s="119">
        <f t="shared" si="13"/>
        <v>0.35675675675675678</v>
      </c>
      <c r="T70" s="110">
        <f t="shared" si="14"/>
        <v>165</v>
      </c>
      <c r="U70" s="119">
        <f t="shared" si="15"/>
        <v>0.50613496932515334</v>
      </c>
      <c r="V70" s="110">
        <f t="shared" si="16"/>
        <v>231</v>
      </c>
      <c r="W70" s="119">
        <f>V70/SUM($V68:$V73)</f>
        <v>0.45205479452054792</v>
      </c>
      <c r="Y70" s="2"/>
    </row>
    <row r="71" spans="15:25">
      <c r="O71" s="109"/>
      <c r="P71" s="109"/>
      <c r="Q71" s="109" t="s">
        <v>243</v>
      </c>
      <c r="R71" s="110">
        <f t="shared" si="12"/>
        <v>25</v>
      </c>
      <c r="S71" s="119">
        <f t="shared" si="13"/>
        <v>0.13513513513513514</v>
      </c>
      <c r="T71" s="110">
        <f t="shared" si="14"/>
        <v>78</v>
      </c>
      <c r="U71" s="119">
        <f t="shared" si="15"/>
        <v>0.2392638036809816</v>
      </c>
      <c r="V71" s="110">
        <f t="shared" si="16"/>
        <v>103</v>
      </c>
      <c r="W71" s="119">
        <f>V71/SUM($V68:$V73)</f>
        <v>0.20156555772994128</v>
      </c>
      <c r="Y71" s="2"/>
    </row>
    <row r="72" spans="15:25">
      <c r="O72" s="109"/>
      <c r="P72" s="109"/>
      <c r="Q72" s="109" t="s">
        <v>88</v>
      </c>
      <c r="R72" s="110">
        <f t="shared" si="12"/>
        <v>68</v>
      </c>
      <c r="S72" s="119">
        <f t="shared" si="13"/>
        <v>0.36756756756756759</v>
      </c>
      <c r="T72" s="110">
        <f t="shared" si="14"/>
        <v>74</v>
      </c>
      <c r="U72" s="119">
        <f t="shared" si="15"/>
        <v>0.22699386503067484</v>
      </c>
      <c r="V72" s="110">
        <f t="shared" si="16"/>
        <v>142</v>
      </c>
      <c r="W72" s="119">
        <f>V72/SUM($V68:$V73)</f>
        <v>0.27788649706457924</v>
      </c>
      <c r="Y72" s="2"/>
    </row>
    <row r="73" spans="15:25">
      <c r="O73" s="109"/>
      <c r="P73" s="109"/>
      <c r="Q73" s="109" t="s">
        <v>89</v>
      </c>
      <c r="R73" s="110">
        <f t="shared" si="12"/>
        <v>10</v>
      </c>
      <c r="S73" s="119">
        <f t="shared" si="13"/>
        <v>5.4054054054054057E-2</v>
      </c>
      <c r="T73" s="110">
        <f t="shared" si="14"/>
        <v>6</v>
      </c>
      <c r="U73" s="119">
        <f t="shared" si="15"/>
        <v>1.8404907975460124E-2</v>
      </c>
      <c r="V73" s="110">
        <f t="shared" si="16"/>
        <v>16</v>
      </c>
      <c r="W73" s="119">
        <f>V73/SUM($V68:$V73)</f>
        <v>3.131115459882583E-2</v>
      </c>
      <c r="Y73" s="2"/>
    </row>
    <row r="74" spans="15:25">
      <c r="O74" s="109">
        <v>3</v>
      </c>
      <c r="P74" s="109" t="s">
        <v>91</v>
      </c>
      <c r="Q74" s="109" t="s">
        <v>132</v>
      </c>
      <c r="R74" s="110">
        <f t="shared" si="12"/>
        <v>24</v>
      </c>
      <c r="S74" s="119">
        <f t="shared" si="13"/>
        <v>0.13333333333333333</v>
      </c>
      <c r="T74" s="110">
        <f t="shared" si="14"/>
        <v>5</v>
      </c>
      <c r="U74" s="119">
        <f t="shared" si="15"/>
        <v>1.5337423312883436E-2</v>
      </c>
      <c r="V74" s="110">
        <f t="shared" si="16"/>
        <v>29</v>
      </c>
      <c r="W74" s="119">
        <f>V74/SUM($V74:$V78)</f>
        <v>5.731225296442688E-2</v>
      </c>
      <c r="Y74" s="2"/>
    </row>
    <row r="75" spans="15:25">
      <c r="O75" s="109"/>
      <c r="P75" s="109"/>
      <c r="Q75" s="109" t="s">
        <v>92</v>
      </c>
      <c r="R75" s="110">
        <f t="shared" si="12"/>
        <v>7</v>
      </c>
      <c r="S75" s="119">
        <f t="shared" si="13"/>
        <v>3.888888888888889E-2</v>
      </c>
      <c r="T75" s="110">
        <f t="shared" si="14"/>
        <v>6</v>
      </c>
      <c r="U75" s="119">
        <f t="shared" si="15"/>
        <v>1.8404907975460124E-2</v>
      </c>
      <c r="V75" s="110">
        <f t="shared" si="16"/>
        <v>13</v>
      </c>
      <c r="W75" s="119">
        <f>V75/SUM($V74:$V78)</f>
        <v>2.5691699604743084E-2</v>
      </c>
      <c r="Y75" s="2"/>
    </row>
    <row r="76" spans="15:25">
      <c r="O76" s="109"/>
      <c r="P76" s="109"/>
      <c r="Q76" s="109" t="s">
        <v>93</v>
      </c>
      <c r="R76" s="110">
        <f t="shared" si="12"/>
        <v>6</v>
      </c>
      <c r="S76" s="119">
        <f t="shared" si="13"/>
        <v>3.3333333333333333E-2</v>
      </c>
      <c r="T76" s="110">
        <f t="shared" si="14"/>
        <v>57</v>
      </c>
      <c r="U76" s="119">
        <f t="shared" si="15"/>
        <v>0.17484662576687116</v>
      </c>
      <c r="V76" s="110">
        <f t="shared" si="16"/>
        <v>63</v>
      </c>
      <c r="W76" s="119">
        <f>V76/SUM($V74:$V78)</f>
        <v>0.12450592885375494</v>
      </c>
      <c r="Y76" s="2"/>
    </row>
    <row r="77" spans="15:25">
      <c r="O77" s="109"/>
      <c r="P77" s="109"/>
      <c r="Q77" s="109" t="s">
        <v>94</v>
      </c>
      <c r="R77" s="110">
        <f t="shared" si="12"/>
        <v>16</v>
      </c>
      <c r="S77" s="119">
        <f t="shared" si="13"/>
        <v>8.8888888888888892E-2</v>
      </c>
      <c r="T77" s="110">
        <f t="shared" si="14"/>
        <v>220</v>
      </c>
      <c r="U77" s="119">
        <f t="shared" si="15"/>
        <v>0.67484662576687116</v>
      </c>
      <c r="V77" s="110">
        <f t="shared" si="16"/>
        <v>236</v>
      </c>
      <c r="W77" s="119">
        <f>V77/SUM($V74:$V78)</f>
        <v>0.466403162055336</v>
      </c>
      <c r="Y77" s="2"/>
    </row>
    <row r="78" spans="15:25">
      <c r="O78" s="109"/>
      <c r="P78" s="109"/>
      <c r="Q78" s="109" t="s">
        <v>95</v>
      </c>
      <c r="R78" s="110">
        <f t="shared" si="12"/>
        <v>127</v>
      </c>
      <c r="S78" s="119">
        <f t="shared" si="13"/>
        <v>0.7055555555555556</v>
      </c>
      <c r="T78" s="110">
        <f t="shared" si="14"/>
        <v>38</v>
      </c>
      <c r="U78" s="119">
        <f t="shared" si="15"/>
        <v>0.1165644171779141</v>
      </c>
      <c r="V78" s="110">
        <f t="shared" si="16"/>
        <v>165</v>
      </c>
      <c r="W78" s="119">
        <f>V78/SUM($V74:$V78)</f>
        <v>0.32608695652173914</v>
      </c>
      <c r="Y78" s="2"/>
    </row>
    <row r="81" spans="15:25">
      <c r="O81" s="150" t="s">
        <v>256</v>
      </c>
      <c r="P81" s="150"/>
      <c r="Q81" s="150"/>
      <c r="R81" s="150"/>
      <c r="S81" s="150"/>
      <c r="T81" s="150"/>
      <c r="U81" s="150"/>
      <c r="V81" s="150"/>
      <c r="W81" s="150"/>
      <c r="X81" s="150"/>
      <c r="Y81" s="150"/>
    </row>
    <row r="82" spans="15:25">
      <c r="O82" s="150"/>
      <c r="P82" s="150"/>
      <c r="Q82" s="150"/>
      <c r="R82" s="150"/>
      <c r="S82" s="150"/>
      <c r="T82" s="150"/>
      <c r="U82" s="150"/>
      <c r="V82" s="150"/>
      <c r="W82" s="150"/>
      <c r="X82" s="150"/>
      <c r="Y82" s="150"/>
    </row>
    <row r="83" spans="15:25">
      <c r="O83" s="81"/>
      <c r="P83" s="81"/>
      <c r="Q83" s="81"/>
      <c r="R83" s="81"/>
      <c r="S83" s="116"/>
      <c r="T83" s="81"/>
      <c r="U83" s="116"/>
      <c r="V83" s="81"/>
      <c r="W83" s="116"/>
      <c r="X83" s="81"/>
      <c r="Y83" s="116"/>
    </row>
    <row r="84" spans="15:25">
      <c r="O84" s="145" t="s">
        <v>258</v>
      </c>
      <c r="P84" s="145"/>
      <c r="Q84" s="145"/>
      <c r="R84" s="145"/>
      <c r="S84" s="145"/>
      <c r="T84" s="145"/>
      <c r="U84" s="145"/>
      <c r="V84" s="145"/>
      <c r="W84" s="145"/>
      <c r="X84" s="145"/>
      <c r="Y84" s="145"/>
    </row>
    <row r="85" spans="15:25">
      <c r="O85" s="146" t="s">
        <v>68</v>
      </c>
      <c r="P85" s="146" t="s">
        <v>69</v>
      </c>
      <c r="Q85" s="146" t="s">
        <v>70</v>
      </c>
      <c r="R85" s="148" t="s">
        <v>259</v>
      </c>
      <c r="S85" s="148"/>
      <c r="T85" s="148" t="s">
        <v>260</v>
      </c>
      <c r="U85" s="148"/>
      <c r="V85" s="148" t="s">
        <v>261</v>
      </c>
      <c r="W85" s="148"/>
      <c r="X85" s="149" t="s">
        <v>195</v>
      </c>
      <c r="Y85" s="149"/>
    </row>
    <row r="86" spans="15:25">
      <c r="O86" s="147"/>
      <c r="P86" s="147"/>
      <c r="Q86" s="147"/>
      <c r="R86" s="109" t="s">
        <v>245</v>
      </c>
      <c r="S86" s="117" t="s">
        <v>246</v>
      </c>
      <c r="T86" s="109" t="s">
        <v>245</v>
      </c>
      <c r="U86" s="117" t="s">
        <v>246</v>
      </c>
      <c r="V86" s="109" t="s">
        <v>245</v>
      </c>
      <c r="W86" s="117" t="s">
        <v>246</v>
      </c>
      <c r="X86" s="109" t="s">
        <v>245</v>
      </c>
      <c r="Y86" s="117" t="s">
        <v>246</v>
      </c>
    </row>
    <row r="87" spans="15:25">
      <c r="O87" s="100">
        <v>1</v>
      </c>
      <c r="P87" s="101" t="s">
        <v>74</v>
      </c>
      <c r="Q87" s="102" t="s">
        <v>75</v>
      </c>
      <c r="R87" s="18">
        <f>SUM('Umpeg-R'!$D6)</f>
        <v>12</v>
      </c>
      <c r="S87" s="38">
        <f>R87/SUM(R87:R88)</f>
        <v>0.21428571428571427</v>
      </c>
      <c r="T87" s="18">
        <f>SUM('Keuangan-R'!$D6)</f>
        <v>5</v>
      </c>
      <c r="U87" s="38">
        <f>T87/SUM(T87:T88)</f>
        <v>0.13157894736842105</v>
      </c>
      <c r="V87" s="18">
        <f>SUM('PE-R'!$D6)</f>
        <v>14</v>
      </c>
      <c r="W87" s="38">
        <f>V87/SUM(V87:V88)</f>
        <v>0.46666666666666667</v>
      </c>
      <c r="X87" s="18">
        <f>SUM('Umpeg-R'!$D6,'Keuangan-R'!$D6,'PE-R'!$D6)</f>
        <v>31</v>
      </c>
      <c r="Y87" s="180">
        <f>X87/SUM(X87:X88)</f>
        <v>0.25</v>
      </c>
    </row>
    <row r="88" spans="15:25">
      <c r="O88" s="103"/>
      <c r="P88" s="104"/>
      <c r="Q88" s="105" t="s">
        <v>77</v>
      </c>
      <c r="R88" s="18">
        <f>SUM('Umpeg-R'!$D7)</f>
        <v>44</v>
      </c>
      <c r="S88" s="38">
        <f>R88/SUM(R87:R88)</f>
        <v>0.7857142857142857</v>
      </c>
      <c r="T88" s="18">
        <f>SUM('Keuangan-R'!$D7)</f>
        <v>33</v>
      </c>
      <c r="U88" s="38">
        <f>T88/SUM(T87:T88)</f>
        <v>0.86842105263157898</v>
      </c>
      <c r="V88" s="18">
        <f>SUM('PE-R'!$D7)</f>
        <v>16</v>
      </c>
      <c r="W88" s="38">
        <f>V88/SUM(V87:V88)</f>
        <v>0.53333333333333333</v>
      </c>
      <c r="X88" s="18">
        <f>SUM('Umpeg-R'!$D7,'Keuangan-R'!$D7,'PE-R'!$D7)</f>
        <v>93</v>
      </c>
      <c r="Y88" s="180">
        <f>X88/SUM(X87:X88)</f>
        <v>0.75</v>
      </c>
    </row>
    <row r="89" spans="15:25">
      <c r="O89" s="103">
        <v>2</v>
      </c>
      <c r="P89" s="104" t="s">
        <v>79</v>
      </c>
      <c r="Q89" s="105" t="s">
        <v>80</v>
      </c>
      <c r="R89" s="18">
        <f>SUM('Umpeg-R'!$D8)</f>
        <v>0</v>
      </c>
      <c r="S89" s="38">
        <f>R89/SUM(R89:R94)</f>
        <v>0</v>
      </c>
      <c r="T89" s="18">
        <f>SUM('Keuangan-R'!$D8)</f>
        <v>0</v>
      </c>
      <c r="U89" s="38">
        <f>T89/SUM(T89:T94)</f>
        <v>0</v>
      </c>
      <c r="V89" s="18">
        <f>SUM('PE-R'!$D8)</f>
        <v>0</v>
      </c>
      <c r="W89" s="38">
        <f>V89/SUM(V89:V94)</f>
        <v>0</v>
      </c>
      <c r="X89" s="18">
        <f>SUM('Umpeg-R'!$D8,'Keuangan-R'!$D8,'PE-R'!$D8)</f>
        <v>0</v>
      </c>
      <c r="Y89" s="180">
        <f>X89/SUM(X89:X94)</f>
        <v>0</v>
      </c>
    </row>
    <row r="90" spans="15:25">
      <c r="O90" s="103"/>
      <c r="P90" s="104"/>
      <c r="Q90" s="105" t="s">
        <v>82</v>
      </c>
      <c r="R90" s="18">
        <f>SUM('Umpeg-R'!$D9)</f>
        <v>1</v>
      </c>
      <c r="S90" s="38">
        <f>R90/SUM(R89:R94)</f>
        <v>1.7857142857142856E-2</v>
      </c>
      <c r="T90" s="18">
        <f>SUM('Keuangan-R'!$D9)</f>
        <v>1</v>
      </c>
      <c r="U90" s="38">
        <f>T90/SUM(T89:T94)</f>
        <v>2.6315789473684209E-2</v>
      </c>
      <c r="V90" s="18">
        <f>SUM('PE-R'!$D9)</f>
        <v>0</v>
      </c>
      <c r="W90" s="38">
        <f>V90/SUM(V89:V94)</f>
        <v>0</v>
      </c>
      <c r="X90" s="18">
        <f>SUM('Umpeg-R'!$D9,'Keuangan-R'!$D9,'PE-R'!$D9)</f>
        <v>2</v>
      </c>
      <c r="Y90" s="180">
        <f>X90/SUM(X89:X94)</f>
        <v>1.6129032258064516E-2</v>
      </c>
    </row>
    <row r="91" spans="15:25">
      <c r="O91" s="103"/>
      <c r="P91" s="104"/>
      <c r="Q91" s="105" t="s">
        <v>84</v>
      </c>
      <c r="R91" s="18">
        <f>SUM('Umpeg-R'!$D10)</f>
        <v>14</v>
      </c>
      <c r="S91" s="38">
        <f>R91/SUM(R89:R94)</f>
        <v>0.25</v>
      </c>
      <c r="T91" s="18">
        <f>SUM('Keuangan-R'!$D10)</f>
        <v>6</v>
      </c>
      <c r="U91" s="38">
        <f>T91/SUM(T89:T94)</f>
        <v>0.15789473684210525</v>
      </c>
      <c r="V91" s="18">
        <f>SUM('PE-R'!$D10)</f>
        <v>2</v>
      </c>
      <c r="W91" s="38">
        <f>V91/SUM(V89:V94)</f>
        <v>6.6666666666666666E-2</v>
      </c>
      <c r="X91" s="18">
        <f>SUM('Umpeg-R'!$D10,'Keuangan-R'!$D10,'PE-R'!$D10)</f>
        <v>22</v>
      </c>
      <c r="Y91" s="180">
        <f>X91/SUM(X89:X94)</f>
        <v>0.17741935483870969</v>
      </c>
    </row>
    <row r="92" spans="15:25">
      <c r="O92" s="103"/>
      <c r="P92" s="104"/>
      <c r="Q92" s="105" t="s">
        <v>243</v>
      </c>
      <c r="R92" s="18">
        <f>SUM('Umpeg-R'!$D11)</f>
        <v>9</v>
      </c>
      <c r="S92" s="38">
        <f>R92/SUM(R89:R94)</f>
        <v>0.16071428571428573</v>
      </c>
      <c r="T92" s="18">
        <f>SUM('Keuangan-R'!$D11)</f>
        <v>27</v>
      </c>
      <c r="U92" s="38">
        <f>T92/SUM(T89:T94)</f>
        <v>0.71052631578947367</v>
      </c>
      <c r="V92" s="18">
        <f>SUM('PE-R'!$D11)</f>
        <v>4</v>
      </c>
      <c r="W92" s="38">
        <f>V92/SUM(V89:V94)</f>
        <v>0.13333333333333333</v>
      </c>
      <c r="X92" s="18">
        <f>SUM('Umpeg-R'!$D11,'Keuangan-R'!$D11,'PE-R'!$D11)</f>
        <v>40</v>
      </c>
      <c r="Y92" s="180">
        <f>X92/SUM(X89:X94)</f>
        <v>0.32258064516129031</v>
      </c>
    </row>
    <row r="93" spans="15:25">
      <c r="O93" s="103"/>
      <c r="P93" s="104"/>
      <c r="Q93" s="105" t="s">
        <v>88</v>
      </c>
      <c r="R93" s="18">
        <f>SUM('Umpeg-R'!$D12)</f>
        <v>28</v>
      </c>
      <c r="S93" s="38">
        <f>R93/SUM(R89:R94)</f>
        <v>0.5</v>
      </c>
      <c r="T93" s="18">
        <f>SUM('Keuangan-R'!$D12)</f>
        <v>4</v>
      </c>
      <c r="U93" s="38">
        <f>T93/SUM(T89:T94)</f>
        <v>0.10526315789473684</v>
      </c>
      <c r="V93" s="18">
        <f>SUM('PE-R'!$D12)</f>
        <v>19</v>
      </c>
      <c r="W93" s="38">
        <f>V93/SUM(V89:V94)</f>
        <v>0.6333333333333333</v>
      </c>
      <c r="X93" s="18">
        <f>SUM('Umpeg-R'!$D12,'Keuangan-R'!$D12,'PE-R'!$D12)</f>
        <v>51</v>
      </c>
      <c r="Y93" s="180">
        <f>X93/SUM(X89:X94)</f>
        <v>0.41129032258064518</v>
      </c>
    </row>
    <row r="94" spans="15:25">
      <c r="O94" s="103"/>
      <c r="P94" s="104"/>
      <c r="Q94" s="105" t="s">
        <v>89</v>
      </c>
      <c r="R94" s="18">
        <f>SUM('Umpeg-R'!$D13)</f>
        <v>4</v>
      </c>
      <c r="S94" s="38">
        <f>R94/SUM(R89:R94)</f>
        <v>7.1428571428571425E-2</v>
      </c>
      <c r="T94" s="18">
        <f>SUM('Keuangan-R'!$D13)</f>
        <v>0</v>
      </c>
      <c r="U94" s="38">
        <f>T94/SUM(T89:T94)</f>
        <v>0</v>
      </c>
      <c r="V94" s="18">
        <f>SUM('PE-R'!$D13)</f>
        <v>5</v>
      </c>
      <c r="W94" s="38">
        <f>V94/SUM(V89:V94)</f>
        <v>0.16666666666666666</v>
      </c>
      <c r="X94" s="18">
        <f>SUM('Umpeg-R'!$D13,'Keuangan-R'!$D13,'PE-R'!$D13)</f>
        <v>9</v>
      </c>
      <c r="Y94" s="180">
        <f>X94/SUM(X89:X94)</f>
        <v>7.2580645161290328E-2</v>
      </c>
    </row>
    <row r="95" spans="15:25">
      <c r="O95" s="103">
        <v>3</v>
      </c>
      <c r="P95" s="104" t="s">
        <v>91</v>
      </c>
      <c r="Q95" s="106" t="s">
        <v>132</v>
      </c>
      <c r="R95" s="18">
        <f>SUM('Umpeg-R'!$D14)</f>
        <v>25</v>
      </c>
      <c r="S95" s="38">
        <f>R95/SUM(R95:R99)</f>
        <v>0.44642857142857145</v>
      </c>
      <c r="T95" s="18">
        <f>SUM('Keuangan-R'!$D14)</f>
        <v>37</v>
      </c>
      <c r="U95" s="38">
        <f>T95/SUM(T95:T99)</f>
        <v>0.97368421052631582</v>
      </c>
      <c r="V95" s="18">
        <f>SUM('PE-R'!$D14)</f>
        <v>27</v>
      </c>
      <c r="W95" s="38">
        <f>V95/SUM(V95:V99)</f>
        <v>0.9</v>
      </c>
      <c r="X95" s="18">
        <f>SUM('Umpeg-R'!$D14,'Keuangan-R'!$D14,'PE-R'!$D14)</f>
        <v>89</v>
      </c>
      <c r="Y95" s="180">
        <f>X95/SUM(X95:X99)</f>
        <v>0.717741935483871</v>
      </c>
    </row>
    <row r="96" spans="15:25">
      <c r="O96" s="107"/>
      <c r="P96" s="108"/>
      <c r="Q96" s="106" t="s">
        <v>92</v>
      </c>
      <c r="R96" s="18">
        <f>SUM('Umpeg-R'!$D15)</f>
        <v>5</v>
      </c>
      <c r="S96" s="38">
        <f>R96/SUM(R95:R99)</f>
        <v>8.9285714285714288E-2</v>
      </c>
      <c r="T96" s="18">
        <f>SUM('Keuangan-R'!$D15)</f>
        <v>0</v>
      </c>
      <c r="U96" s="38">
        <f>T96/SUM(T95:T99)</f>
        <v>0</v>
      </c>
      <c r="V96" s="18">
        <f>SUM('PE-R'!$D15)</f>
        <v>0</v>
      </c>
      <c r="W96" s="38">
        <f>V96/SUM(V95:V99)</f>
        <v>0</v>
      </c>
      <c r="X96" s="18">
        <f>SUM('Umpeg-R'!$D15,'Keuangan-R'!$D15,'PE-R'!$D15)</f>
        <v>5</v>
      </c>
      <c r="Y96" s="180">
        <f>X96/SUM(X95:X99)</f>
        <v>4.0322580645161289E-2</v>
      </c>
    </row>
    <row r="97" spans="15:25">
      <c r="O97" s="107"/>
      <c r="P97" s="108"/>
      <c r="Q97" s="109" t="s">
        <v>93</v>
      </c>
      <c r="R97" s="18">
        <f>SUM('Umpeg-R'!$D16)</f>
        <v>10</v>
      </c>
      <c r="S97" s="38">
        <f>R97/SUM(R95:R99)</f>
        <v>0.17857142857142858</v>
      </c>
      <c r="T97" s="18">
        <f>SUM('Keuangan-R'!$D16)</f>
        <v>0</v>
      </c>
      <c r="U97" s="38">
        <f>T97/SUM(T95:T99)</f>
        <v>0</v>
      </c>
      <c r="V97" s="18">
        <f>SUM('PE-R'!$D16)</f>
        <v>0</v>
      </c>
      <c r="W97" s="38">
        <f>V97/SUM(V95:V99)</f>
        <v>0</v>
      </c>
      <c r="X97" s="18">
        <f>SUM('Umpeg-R'!$D16,'Keuangan-R'!$D16,'PE-R'!$D16)</f>
        <v>10</v>
      </c>
      <c r="Y97" s="180">
        <f>X97/SUM(X95:X99)</f>
        <v>8.0645161290322578E-2</v>
      </c>
    </row>
    <row r="98" spans="15:25">
      <c r="O98" s="103"/>
      <c r="P98" s="104"/>
      <c r="Q98" s="106" t="s">
        <v>94</v>
      </c>
      <c r="R98" s="18">
        <f>SUM('Umpeg-R'!$D17)</f>
        <v>1</v>
      </c>
      <c r="S98" s="38">
        <f>R98/SUM(R95:R99)</f>
        <v>1.7857142857142856E-2</v>
      </c>
      <c r="T98" s="18">
        <f>SUM('Keuangan-R'!$D17)</f>
        <v>0</v>
      </c>
      <c r="U98" s="38">
        <f>T98/SUM(T95:T99)</f>
        <v>0</v>
      </c>
      <c r="V98" s="18">
        <f>SUM('PE-R'!$D17)</f>
        <v>1</v>
      </c>
      <c r="W98" s="38">
        <f>V98/SUM(V95:V99)</f>
        <v>3.3333333333333333E-2</v>
      </c>
      <c r="X98" s="18">
        <f>SUM('Umpeg-R'!$D17,'Keuangan-R'!$D17,'PE-R'!$D17)</f>
        <v>2</v>
      </c>
      <c r="Y98" s="180">
        <f>X98/SUM(X95:X99)</f>
        <v>1.6129032258064516E-2</v>
      </c>
    </row>
    <row r="99" spans="15:25">
      <c r="O99" s="103"/>
      <c r="P99" s="104"/>
      <c r="Q99" s="105" t="s">
        <v>95</v>
      </c>
      <c r="R99" s="18">
        <f>SUM('Umpeg-R'!$D18)</f>
        <v>15</v>
      </c>
      <c r="S99" s="38">
        <f>R99/SUM(R95:R99)</f>
        <v>0.26785714285714285</v>
      </c>
      <c r="T99" s="18">
        <f>SUM('Keuangan-R'!$D18)</f>
        <v>1</v>
      </c>
      <c r="U99" s="38">
        <f>T99/SUM(T95:T99)</f>
        <v>2.6315789473684209E-2</v>
      </c>
      <c r="V99" s="18">
        <f>SUM('PE-R'!$D18)</f>
        <v>2</v>
      </c>
      <c r="W99" s="38">
        <f>V99/SUM(V95:V99)</f>
        <v>6.6666666666666666E-2</v>
      </c>
      <c r="X99" s="18">
        <f>SUM('Umpeg-R'!$D18,'Keuangan-R'!$D18,'PE-R'!$D18)</f>
        <v>18</v>
      </c>
      <c r="Y99" s="180">
        <f>X99/SUM(X95:X99)</f>
        <v>0.14516129032258066</v>
      </c>
    </row>
    <row r="101" spans="15:25">
      <c r="O101" s="145" t="s">
        <v>257</v>
      </c>
      <c r="P101" s="145"/>
      <c r="Q101" s="145"/>
      <c r="R101" s="145"/>
      <c r="S101" s="145"/>
      <c r="T101" s="145"/>
      <c r="U101" s="145"/>
      <c r="V101" s="145"/>
      <c r="W101" s="145"/>
      <c r="X101" s="145"/>
      <c r="Y101" s="145"/>
    </row>
    <row r="102" spans="15:25">
      <c r="O102" s="146" t="s">
        <v>68</v>
      </c>
      <c r="P102" s="146" t="s">
        <v>69</v>
      </c>
      <c r="Q102" s="146" t="s">
        <v>70</v>
      </c>
      <c r="R102" s="148" t="s">
        <v>244</v>
      </c>
      <c r="S102" s="148"/>
      <c r="T102" s="148" t="s">
        <v>247</v>
      </c>
      <c r="U102" s="148"/>
      <c r="V102" s="148" t="s">
        <v>248</v>
      </c>
      <c r="W102" s="148"/>
      <c r="X102" s="149" t="s">
        <v>249</v>
      </c>
      <c r="Y102" s="149"/>
    </row>
    <row r="103" spans="15:25">
      <c r="O103" s="147"/>
      <c r="P103" s="147"/>
      <c r="Q103" s="147"/>
      <c r="R103" s="109" t="s">
        <v>245</v>
      </c>
      <c r="S103" s="117" t="s">
        <v>246</v>
      </c>
      <c r="T103" s="109" t="s">
        <v>245</v>
      </c>
      <c r="U103" s="117" t="s">
        <v>246</v>
      </c>
      <c r="V103" s="109" t="s">
        <v>245</v>
      </c>
      <c r="W103" s="117" t="s">
        <v>246</v>
      </c>
      <c r="X103" s="109" t="s">
        <v>245</v>
      </c>
      <c r="Y103" s="117" t="s">
        <v>246</v>
      </c>
    </row>
    <row r="104" spans="15:25">
      <c r="O104" s="100">
        <v>1</v>
      </c>
      <c r="P104" s="101" t="s">
        <v>74</v>
      </c>
      <c r="Q104" s="102" t="s">
        <v>75</v>
      </c>
      <c r="R104" s="18">
        <f>SUM('Regli-R'!$D6)</f>
        <v>17</v>
      </c>
      <c r="S104" s="38">
        <f>R104/SUM(R104:R105)</f>
        <v>0.29310344827586204</v>
      </c>
      <c r="T104" s="18">
        <f>SUM('Kesus-R'!$D6)</f>
        <v>26</v>
      </c>
      <c r="U104" s="38">
        <f>T104/SUM(T104:T105)</f>
        <v>0.78787878787878785</v>
      </c>
      <c r="V104" s="18">
        <f>SUM('Kesdas-R'!$D6)</f>
        <v>45</v>
      </c>
      <c r="W104" s="38">
        <f>V104/SUM(V104:V105)</f>
        <v>0.33834586466165412</v>
      </c>
      <c r="X104" s="18">
        <f>SUM('Regli-R'!$D6,'Kesus-R'!$D6,'Kesdas-R'!$D6)</f>
        <v>88</v>
      </c>
      <c r="Y104" s="180">
        <f>X104/SUM(X104:X105)</f>
        <v>0.39285714285714285</v>
      </c>
    </row>
    <row r="105" spans="15:25">
      <c r="O105" s="103"/>
      <c r="P105" s="104"/>
      <c r="Q105" s="105" t="s">
        <v>77</v>
      </c>
      <c r="R105" s="18">
        <f>SUM('Regli-R'!$D7)</f>
        <v>41</v>
      </c>
      <c r="S105" s="38">
        <f>R105/SUM(R104:R105)</f>
        <v>0.7068965517241379</v>
      </c>
      <c r="T105" s="18">
        <f>SUM('Kesus-R'!$D7)</f>
        <v>7</v>
      </c>
      <c r="U105" s="38">
        <f>T105/SUM(T104:T105)</f>
        <v>0.21212121212121213</v>
      </c>
      <c r="V105" s="18">
        <f>SUM('Kesdas-R'!$D7)</f>
        <v>88</v>
      </c>
      <c r="W105" s="38">
        <f>V105/SUM(V104:V105)</f>
        <v>0.66165413533834583</v>
      </c>
      <c r="X105" s="18">
        <f>SUM('Regli-R'!$D7,'Kesus-R'!$D7,'Kesdas-R'!$D7)</f>
        <v>136</v>
      </c>
      <c r="Y105" s="180">
        <f>X105/SUM(X104:X105)</f>
        <v>0.6071428571428571</v>
      </c>
    </row>
    <row r="106" spans="15:25">
      <c r="O106" s="103">
        <v>2</v>
      </c>
      <c r="P106" s="104" t="s">
        <v>79</v>
      </c>
      <c r="Q106" s="105" t="s">
        <v>80</v>
      </c>
      <c r="R106" s="18">
        <f>SUM('Regli-R'!$D8)</f>
        <v>0</v>
      </c>
      <c r="S106" s="38">
        <f>R106/SUM(R106:R111)</f>
        <v>0</v>
      </c>
      <c r="T106" s="18">
        <f>SUM('Kesus-R'!$D8)</f>
        <v>0</v>
      </c>
      <c r="U106" s="38">
        <f>T106/SUM(T106:T111)</f>
        <v>0</v>
      </c>
      <c r="V106" s="18">
        <f>SUM('Kesdas-R'!$D8)</f>
        <v>0</v>
      </c>
      <c r="W106" s="38">
        <f>V106/SUM(V106:V111)</f>
        <v>0</v>
      </c>
      <c r="X106" s="18">
        <f>SUM('Regli-R'!$D8,'Kesus-R'!$D8,'Kesdas-R'!$D8)</f>
        <v>0</v>
      </c>
      <c r="Y106" s="180">
        <f>X106/SUM(X106:X111)</f>
        <v>0</v>
      </c>
    </row>
    <row r="107" spans="15:25">
      <c r="O107" s="103"/>
      <c r="P107" s="104"/>
      <c r="Q107" s="105" t="s">
        <v>82</v>
      </c>
      <c r="R107" s="18">
        <f>SUM('Regli-R'!$D9)</f>
        <v>0</v>
      </c>
      <c r="S107" s="38">
        <f>R107/SUM(R106:R111)</f>
        <v>0</v>
      </c>
      <c r="T107" s="18">
        <f>SUM('Kesus-R'!$D9)</f>
        <v>4</v>
      </c>
      <c r="U107" s="38">
        <f>T107/SUM(T106:T111)</f>
        <v>0.12121212121212122</v>
      </c>
      <c r="V107" s="18">
        <f>SUM('Kesdas-R'!$D9)</f>
        <v>0</v>
      </c>
      <c r="W107" s="38">
        <f>V107/SUM(V106:V111)</f>
        <v>0</v>
      </c>
      <c r="X107" s="18">
        <f>SUM('Regli-R'!$D9,'Kesus-R'!$D9,'Kesdas-R'!$D9)</f>
        <v>4</v>
      </c>
      <c r="Y107" s="180">
        <f>X107/SUM(X106:X111)</f>
        <v>1.7857142857142856E-2</v>
      </c>
    </row>
    <row r="108" spans="15:25">
      <c r="O108" s="103"/>
      <c r="P108" s="104"/>
      <c r="Q108" s="105" t="s">
        <v>84</v>
      </c>
      <c r="R108" s="18">
        <f>SUM('Regli-R'!$D10)</f>
        <v>5</v>
      </c>
      <c r="S108" s="38">
        <f>R108/SUM(R106:R111)</f>
        <v>8.6206896551724144E-2</v>
      </c>
      <c r="T108" s="18">
        <f>SUM('Kesus-R'!$D10)</f>
        <v>15</v>
      </c>
      <c r="U108" s="38">
        <f>T108/SUM(T106:T111)</f>
        <v>0.45454545454545453</v>
      </c>
      <c r="V108" s="18">
        <f>SUM('Kesdas-R'!$D10)</f>
        <v>4</v>
      </c>
      <c r="W108" s="38">
        <f>V108/SUM(V106:V111)</f>
        <v>3.007518796992481E-2</v>
      </c>
      <c r="X108" s="18">
        <f>SUM('Regli-R'!$D10,'Kesus-R'!$D10,'Kesdas-R'!$D10)</f>
        <v>24</v>
      </c>
      <c r="Y108" s="180">
        <f>X108/SUM(X106:X111)</f>
        <v>0.10714285714285714</v>
      </c>
    </row>
    <row r="109" spans="15:25">
      <c r="O109" s="103"/>
      <c r="P109" s="104"/>
      <c r="Q109" s="105" t="s">
        <v>243</v>
      </c>
      <c r="R109" s="18">
        <f>SUM('Regli-R'!$D11)</f>
        <v>19</v>
      </c>
      <c r="S109" s="38">
        <f>R109/SUM(R106:R111)</f>
        <v>0.32758620689655171</v>
      </c>
      <c r="T109" s="18">
        <f>SUM('Kesus-R'!$D11)</f>
        <v>2</v>
      </c>
      <c r="U109" s="38">
        <f>T109/SUM(T106:T111)</f>
        <v>6.0606060606060608E-2</v>
      </c>
      <c r="V109" s="18">
        <f>SUM('Kesdas-R'!$D11)</f>
        <v>59</v>
      </c>
      <c r="W109" s="38">
        <f>V109/SUM(V106:V111)</f>
        <v>0.44360902255639095</v>
      </c>
      <c r="X109" s="18">
        <f>SUM('Regli-R'!$D11,'Kesus-R'!$D11,'Kesdas-R'!$D11)</f>
        <v>80</v>
      </c>
      <c r="Y109" s="180">
        <f>X109/SUM(X106:X111)</f>
        <v>0.35714285714285715</v>
      </c>
    </row>
    <row r="110" spans="15:25">
      <c r="O110" s="103"/>
      <c r="P110" s="104"/>
      <c r="Q110" s="105" t="s">
        <v>88</v>
      </c>
      <c r="R110" s="18">
        <f>SUM('Regli-R'!$D12)</f>
        <v>24</v>
      </c>
      <c r="S110" s="38">
        <f>R110/SUM(R106:R111)</f>
        <v>0.41379310344827586</v>
      </c>
      <c r="T110" s="18">
        <f>SUM('Kesus-R'!$D12)</f>
        <v>12</v>
      </c>
      <c r="U110" s="38">
        <f>T110/SUM(T106:T111)</f>
        <v>0.36363636363636365</v>
      </c>
      <c r="V110" s="18">
        <f>SUM('Kesdas-R'!$D12)</f>
        <v>56</v>
      </c>
      <c r="W110" s="38">
        <f>V110/SUM(V106:V111)</f>
        <v>0.42105263157894735</v>
      </c>
      <c r="X110" s="18">
        <f>SUM('Regli-R'!$D12,'Kesus-R'!$D12,'Kesdas-R'!$D12)</f>
        <v>92</v>
      </c>
      <c r="Y110" s="180">
        <f>X110/SUM(X106:X111)</f>
        <v>0.4107142857142857</v>
      </c>
    </row>
    <row r="111" spans="15:25">
      <c r="O111" s="103"/>
      <c r="P111" s="104"/>
      <c r="Q111" s="105" t="s">
        <v>89</v>
      </c>
      <c r="R111" s="18">
        <f>SUM('Regli-R'!$D13)</f>
        <v>10</v>
      </c>
      <c r="S111" s="38">
        <f>R111/SUM(R106:R111)</f>
        <v>0.17241379310344829</v>
      </c>
      <c r="T111" s="18">
        <f>SUM('Kesus-R'!$D13)</f>
        <v>0</v>
      </c>
      <c r="U111" s="38">
        <f>T111/SUM(T106:T111)</f>
        <v>0</v>
      </c>
      <c r="V111" s="18">
        <f>SUM('Kesdas-R'!$D13)</f>
        <v>14</v>
      </c>
      <c r="W111" s="38">
        <f>V111/SUM(V106:V111)</f>
        <v>0.10526315789473684</v>
      </c>
      <c r="X111" s="18">
        <f>SUM('Regli-R'!$D13,'Kesus-R'!$D13,'Kesdas-R'!$D13)</f>
        <v>24</v>
      </c>
      <c r="Y111" s="180">
        <f>X111/SUM(X106:X111)</f>
        <v>0.10714285714285714</v>
      </c>
    </row>
    <row r="112" spans="15:25">
      <c r="O112" s="103">
        <v>3</v>
      </c>
      <c r="P112" s="104" t="s">
        <v>91</v>
      </c>
      <c r="Q112" s="106" t="s">
        <v>132</v>
      </c>
      <c r="R112" s="18">
        <f>SUM('Regli-R'!$D14)</f>
        <v>36</v>
      </c>
      <c r="S112" s="38">
        <f>R112/SUM(R112:R116)</f>
        <v>0.63157894736842102</v>
      </c>
      <c r="T112" s="18">
        <f>SUM('Kesus-R'!$D14)</f>
        <v>2</v>
      </c>
      <c r="U112" s="38">
        <f>T112/SUM(T112:T116)</f>
        <v>6.25E-2</v>
      </c>
      <c r="V112" s="18">
        <f>SUM('Kesdas-R'!$D14)</f>
        <v>82</v>
      </c>
      <c r="W112" s="38">
        <f>V112/SUM(V112:V116)</f>
        <v>0.61654135338345861</v>
      </c>
      <c r="X112" s="18">
        <f>SUM('Regli-R'!$D14,'Kesus-R'!$D14,'Kesdas-R'!$D14)</f>
        <v>120</v>
      </c>
      <c r="Y112" s="180">
        <f>X112/SUM(X112:X116)</f>
        <v>0.54054054054054057</v>
      </c>
    </row>
    <row r="113" spans="15:25">
      <c r="O113" s="107"/>
      <c r="P113" s="108"/>
      <c r="Q113" s="106" t="s">
        <v>92</v>
      </c>
      <c r="R113" s="18">
        <f>SUM('Regli-R'!$D15)</f>
        <v>16</v>
      </c>
      <c r="S113" s="38">
        <f>R113/SUM(R112:R116)</f>
        <v>0.2807017543859649</v>
      </c>
      <c r="T113" s="18">
        <f>SUM('Kesus-R'!$D15)</f>
        <v>0</v>
      </c>
      <c r="U113" s="38">
        <f>T113/SUM(T112:T116)</f>
        <v>0</v>
      </c>
      <c r="V113" s="18">
        <f>SUM('Kesdas-R'!$D15)</f>
        <v>30</v>
      </c>
      <c r="W113" s="38">
        <f>V113/SUM(V112:V116)</f>
        <v>0.22556390977443608</v>
      </c>
      <c r="X113" s="18">
        <f>SUM('Regli-R'!$D15,'Kesus-R'!$D15,'Kesdas-R'!$D15)</f>
        <v>46</v>
      </c>
      <c r="Y113" s="180">
        <f>X113/SUM(X112:X116)</f>
        <v>0.2072072072072072</v>
      </c>
    </row>
    <row r="114" spans="15:25">
      <c r="O114" s="107"/>
      <c r="P114" s="108"/>
      <c r="Q114" s="109" t="s">
        <v>93</v>
      </c>
      <c r="R114" s="18">
        <f>SUM('Regli-R'!$D16)</f>
        <v>2</v>
      </c>
      <c r="S114" s="38">
        <f>R114/SUM(R112:R116)</f>
        <v>3.5087719298245612E-2</v>
      </c>
      <c r="T114" s="18">
        <f>SUM('Kesus-R'!$D16)</f>
        <v>0</v>
      </c>
      <c r="U114" s="38">
        <f>T114/SUM(T112:T116)</f>
        <v>0</v>
      </c>
      <c r="V114" s="18">
        <f>SUM('Kesdas-R'!$D16)</f>
        <v>0</v>
      </c>
      <c r="W114" s="38">
        <f>V114/SUM(V112:V116)</f>
        <v>0</v>
      </c>
      <c r="X114" s="18">
        <f>SUM('Regli-R'!$D16,'Kesus-R'!$D16,'Kesdas-R'!$D16)</f>
        <v>2</v>
      </c>
      <c r="Y114" s="180">
        <f>X114/SUM(X112:X116)</f>
        <v>9.0090090090090089E-3</v>
      </c>
    </row>
    <row r="115" spans="15:25">
      <c r="O115" s="103"/>
      <c r="P115" s="104"/>
      <c r="Q115" s="106" t="s">
        <v>94</v>
      </c>
      <c r="R115" s="18">
        <f>SUM('Regli-R'!$D17)</f>
        <v>2</v>
      </c>
      <c r="S115" s="38">
        <f>R115/SUM(R112:R116)</f>
        <v>3.5087719298245612E-2</v>
      </c>
      <c r="T115" s="18">
        <f>SUM('Kesus-R'!$D17)</f>
        <v>25</v>
      </c>
      <c r="U115" s="38">
        <f>T115/SUM(T112:T116)</f>
        <v>0.78125</v>
      </c>
      <c r="V115" s="18">
        <f>SUM('Kesdas-R'!$D17)</f>
        <v>2</v>
      </c>
      <c r="W115" s="38">
        <f>V115/SUM(V112:V116)</f>
        <v>1.5037593984962405E-2</v>
      </c>
      <c r="X115" s="18">
        <f>SUM('Regli-R'!$D17,'Kesus-R'!$D17,'Kesdas-R'!$D17)</f>
        <v>29</v>
      </c>
      <c r="Y115" s="180">
        <f>X115/SUM(X112:X116)</f>
        <v>0.13063063063063063</v>
      </c>
    </row>
    <row r="116" spans="15:25">
      <c r="O116" s="103"/>
      <c r="P116" s="104"/>
      <c r="Q116" s="105" t="s">
        <v>95</v>
      </c>
      <c r="R116" s="18">
        <f>SUM('Regli-R'!$D18)</f>
        <v>1</v>
      </c>
      <c r="S116" s="38">
        <f>R116/SUM(R112:R116)</f>
        <v>1.7543859649122806E-2</v>
      </c>
      <c r="T116" s="18">
        <f>SUM('Kesus-R'!$D18)</f>
        <v>5</v>
      </c>
      <c r="U116" s="38">
        <f>T116/SUM(T112:T116)</f>
        <v>0.15625</v>
      </c>
      <c r="V116" s="18">
        <f>SUM('Kesdas-R'!$D18)</f>
        <v>19</v>
      </c>
      <c r="W116" s="38">
        <f>V116/SUM(V112:V116)</f>
        <v>0.14285714285714285</v>
      </c>
      <c r="X116" s="18">
        <f>SUM('Regli-R'!$D18,'Kesus-R'!$D18,'Kesdas-R'!$D18)</f>
        <v>25</v>
      </c>
      <c r="Y116" s="180">
        <f>X116/SUM(X112:X116)</f>
        <v>0.11261261261261261</v>
      </c>
    </row>
    <row r="118" spans="15:25">
      <c r="O118" s="145" t="s">
        <v>262</v>
      </c>
      <c r="P118" s="145"/>
      <c r="Q118" s="145"/>
      <c r="R118" s="145"/>
      <c r="S118" s="145"/>
      <c r="T118" s="145"/>
      <c r="U118" s="145"/>
      <c r="V118" s="145"/>
      <c r="W118" s="145"/>
      <c r="X118" s="145"/>
      <c r="Y118" s="145"/>
    </row>
    <row r="119" spans="15:25">
      <c r="O119" s="146" t="s">
        <v>68</v>
      </c>
      <c r="P119" s="146" t="s">
        <v>69</v>
      </c>
      <c r="Q119" s="146" t="s">
        <v>70</v>
      </c>
      <c r="R119" s="148" t="s">
        <v>263</v>
      </c>
      <c r="S119" s="148"/>
      <c r="T119" s="148" t="s">
        <v>264</v>
      </c>
      <c r="U119" s="148"/>
      <c r="V119" s="148" t="s">
        <v>272</v>
      </c>
      <c r="W119" s="148"/>
      <c r="X119" s="149" t="s">
        <v>265</v>
      </c>
      <c r="Y119" s="149"/>
    </row>
    <row r="120" spans="15:25">
      <c r="O120" s="147"/>
      <c r="P120" s="147"/>
      <c r="Q120" s="147"/>
      <c r="R120" s="109" t="s">
        <v>245</v>
      </c>
      <c r="S120" s="117" t="s">
        <v>246</v>
      </c>
      <c r="T120" s="109" t="s">
        <v>245</v>
      </c>
      <c r="U120" s="117" t="s">
        <v>246</v>
      </c>
      <c r="V120" s="109" t="s">
        <v>245</v>
      </c>
      <c r="W120" s="117" t="s">
        <v>246</v>
      </c>
      <c r="X120" s="109" t="s">
        <v>245</v>
      </c>
      <c r="Y120" s="117" t="s">
        <v>246</v>
      </c>
    </row>
    <row r="121" spans="15:25">
      <c r="O121" s="100">
        <v>1</v>
      </c>
      <c r="P121" s="101" t="s">
        <v>74</v>
      </c>
      <c r="Q121" s="102" t="s">
        <v>75</v>
      </c>
      <c r="R121" s="18">
        <f>SUM('Promkes-R'!$D6)</f>
        <v>25</v>
      </c>
      <c r="S121" s="38">
        <f>R121/SUM(R121:R122)</f>
        <v>0.42372881355932202</v>
      </c>
      <c r="T121" s="18">
        <f>SUM('GiziKIA-R'!$D6)</f>
        <v>3</v>
      </c>
      <c r="U121" s="38">
        <f>T121/SUM(T121:T122)</f>
        <v>5.5555555555555552E-2</v>
      </c>
      <c r="V121" s="18">
        <f>SUM('Keswapol-R'!$D6)</f>
        <v>4</v>
      </c>
      <c r="W121" s="38">
        <f>V121/SUM(V121:V122)</f>
        <v>0.1</v>
      </c>
      <c r="X121" s="18">
        <f>SUM('Promkes-R'!$D6,'GiziKIA-R'!$D6,'Keswapol-R'!$D6)</f>
        <v>32</v>
      </c>
      <c r="Y121" s="180">
        <f>X121/SUM(X121:X122)</f>
        <v>0.20915032679738563</v>
      </c>
    </row>
    <row r="122" spans="15:25">
      <c r="O122" s="103"/>
      <c r="P122" s="104"/>
      <c r="Q122" s="105" t="s">
        <v>77</v>
      </c>
      <c r="R122" s="18">
        <f>SUM('Promkes-R'!$D7)</f>
        <v>34</v>
      </c>
      <c r="S122" s="38">
        <f>R122/SUM(R121:R122)</f>
        <v>0.57627118644067798</v>
      </c>
      <c r="T122" s="18">
        <f>SUM('GiziKIA-R'!$D7)</f>
        <v>51</v>
      </c>
      <c r="U122" s="38">
        <f>T122/SUM(T121:T122)</f>
        <v>0.94444444444444442</v>
      </c>
      <c r="V122" s="18">
        <f>SUM('Keswapol-R'!$D7)</f>
        <v>36</v>
      </c>
      <c r="W122" s="38">
        <f>V122/SUM(V121:V122)</f>
        <v>0.9</v>
      </c>
      <c r="X122" s="18">
        <f>SUM('Promkes-R'!$D7,'GiziKIA-R'!$D7,'Keswapol-R'!$D7)</f>
        <v>121</v>
      </c>
      <c r="Y122" s="180">
        <f>X122/SUM(X121:X122)</f>
        <v>0.79084967320261434</v>
      </c>
    </row>
    <row r="123" spans="15:25">
      <c r="O123" s="103">
        <v>2</v>
      </c>
      <c r="P123" s="104" t="s">
        <v>79</v>
      </c>
      <c r="Q123" s="105" t="s">
        <v>80</v>
      </c>
      <c r="R123" s="18">
        <f>SUM('Promkes-R'!$D8)</f>
        <v>0</v>
      </c>
      <c r="S123" s="38">
        <f>R123/SUM(R123:R128)</f>
        <v>0</v>
      </c>
      <c r="T123" s="18">
        <f>SUM('GiziKIA-R'!$D8)</f>
        <v>0</v>
      </c>
      <c r="U123" s="38">
        <f>T123/SUM(T123:T128)</f>
        <v>0</v>
      </c>
      <c r="V123" s="18">
        <f>SUM('Keswapol-R'!$D8)</f>
        <v>0</v>
      </c>
      <c r="W123" s="38">
        <f>V123/SUM(V123:V128)</f>
        <v>0</v>
      </c>
      <c r="X123" s="18">
        <f>SUM('Promkes-R'!$D8,'GiziKIA-R'!$D8,'Keswapol-R'!$D8)</f>
        <v>0</v>
      </c>
      <c r="Y123" s="180">
        <f>X123/SUM(X123:X128)</f>
        <v>0</v>
      </c>
    </row>
    <row r="124" spans="15:25">
      <c r="O124" s="103"/>
      <c r="P124" s="104"/>
      <c r="Q124" s="105" t="s">
        <v>82</v>
      </c>
      <c r="R124" s="18">
        <f>SUM('Promkes-R'!$D9)</f>
        <v>0</v>
      </c>
      <c r="S124" s="38">
        <f>R124/SUM(R123:R128)</f>
        <v>0</v>
      </c>
      <c r="T124" s="18">
        <f>SUM('GiziKIA-R'!$D9)</f>
        <v>0</v>
      </c>
      <c r="U124" s="38">
        <f>T124/SUM(T123:T128)</f>
        <v>0</v>
      </c>
      <c r="V124" s="18">
        <f>SUM('Keswapol-R'!$D9)</f>
        <v>0</v>
      </c>
      <c r="W124" s="38">
        <f>V124/SUM(V123:V128)</f>
        <v>0</v>
      </c>
      <c r="X124" s="18">
        <f>SUM('Promkes-R'!$D9,'GiziKIA-R'!$D9,'Keswapol-R'!$D9)</f>
        <v>0</v>
      </c>
      <c r="Y124" s="180">
        <f>X124/SUM(X123:X128)</f>
        <v>0</v>
      </c>
    </row>
    <row r="125" spans="15:25">
      <c r="O125" s="103"/>
      <c r="P125" s="104"/>
      <c r="Q125" s="105" t="s">
        <v>84</v>
      </c>
      <c r="R125" s="18">
        <f>SUM('Promkes-R'!$D10)</f>
        <v>10</v>
      </c>
      <c r="S125" s="38">
        <f>R125/SUM(R123:R128)</f>
        <v>0.16949152542372881</v>
      </c>
      <c r="T125" s="18">
        <f>SUM('GiziKIA-R'!$D10)</f>
        <v>0</v>
      </c>
      <c r="U125" s="38">
        <f>T125/SUM(T123:T128)</f>
        <v>0</v>
      </c>
      <c r="V125" s="18">
        <f>SUM('Keswapol-R'!$D10)</f>
        <v>0</v>
      </c>
      <c r="W125" s="38">
        <f>V125/SUM(V123:V128)</f>
        <v>0</v>
      </c>
      <c r="X125" s="18">
        <f>SUM('Promkes-R'!$D10,'GiziKIA-R'!$D10,'Keswapol-R'!$D10)</f>
        <v>10</v>
      </c>
      <c r="Y125" s="180">
        <f>X125/SUM(X123:X128)</f>
        <v>6.535947712418301E-2</v>
      </c>
    </row>
    <row r="126" spans="15:25">
      <c r="O126" s="103"/>
      <c r="P126" s="104"/>
      <c r="Q126" s="105" t="s">
        <v>243</v>
      </c>
      <c r="R126" s="18">
        <f>SUM('Promkes-R'!$D11)</f>
        <v>28</v>
      </c>
      <c r="S126" s="38">
        <f>R126/SUM(R123:R128)</f>
        <v>0.47457627118644069</v>
      </c>
      <c r="T126" s="18">
        <f>SUM('GiziKIA-R'!$D11)</f>
        <v>39</v>
      </c>
      <c r="U126" s="38">
        <f>T126/SUM(T123:T128)</f>
        <v>0.72222222222222221</v>
      </c>
      <c r="V126" s="18">
        <f>SUM('Keswapol-R'!$D11)</f>
        <v>14</v>
      </c>
      <c r="W126" s="38">
        <f>V126/SUM(V123:V128)</f>
        <v>0.35</v>
      </c>
      <c r="X126" s="18">
        <f>SUM('Promkes-R'!$D11,'GiziKIA-R'!$D11,'Keswapol-R'!$D11)</f>
        <v>81</v>
      </c>
      <c r="Y126" s="180">
        <f>X126/SUM(X123:X128)</f>
        <v>0.52941176470588236</v>
      </c>
    </row>
    <row r="127" spans="15:25">
      <c r="O127" s="103"/>
      <c r="P127" s="104"/>
      <c r="Q127" s="105" t="s">
        <v>88</v>
      </c>
      <c r="R127" s="18">
        <f>SUM('Promkes-R'!$D12)</f>
        <v>16</v>
      </c>
      <c r="S127" s="38">
        <f>R127/SUM(R123:R128)</f>
        <v>0.2711864406779661</v>
      </c>
      <c r="T127" s="18">
        <f>SUM('GiziKIA-R'!$D12)</f>
        <v>12</v>
      </c>
      <c r="U127" s="38">
        <f>T127/SUM(T123:T128)</f>
        <v>0.22222222222222221</v>
      </c>
      <c r="V127" s="18">
        <f>SUM('Keswapol-R'!$D12)</f>
        <v>23</v>
      </c>
      <c r="W127" s="38">
        <f>V127/SUM(V123:V128)</f>
        <v>0.57499999999999996</v>
      </c>
      <c r="X127" s="18">
        <f>SUM('Promkes-R'!$D12,'GiziKIA-R'!$D12,'Keswapol-R'!$D12)</f>
        <v>51</v>
      </c>
      <c r="Y127" s="180">
        <f>X127/SUM(X123:X128)</f>
        <v>0.33333333333333331</v>
      </c>
    </row>
    <row r="128" spans="15:25">
      <c r="O128" s="103"/>
      <c r="P128" s="104"/>
      <c r="Q128" s="105" t="s">
        <v>89</v>
      </c>
      <c r="R128" s="18">
        <f>SUM('Promkes-R'!$D13)</f>
        <v>5</v>
      </c>
      <c r="S128" s="38">
        <f>R128/SUM(R123:R128)</f>
        <v>8.4745762711864403E-2</v>
      </c>
      <c r="T128" s="18">
        <f>SUM('GiziKIA-R'!$D13)</f>
        <v>3</v>
      </c>
      <c r="U128" s="38">
        <f>T128/SUM(T123:T128)</f>
        <v>5.5555555555555552E-2</v>
      </c>
      <c r="V128" s="18">
        <f>SUM('Keswapol-R'!$D13)</f>
        <v>3</v>
      </c>
      <c r="W128" s="38">
        <f>V128/SUM(V123:V128)</f>
        <v>7.4999999999999997E-2</v>
      </c>
      <c r="X128" s="18">
        <f>SUM('Promkes-R'!$D13,'GiziKIA-R'!$D13,'Keswapol-R'!$D13)</f>
        <v>11</v>
      </c>
      <c r="Y128" s="180">
        <f>X128/SUM(X123:X128)</f>
        <v>7.1895424836601302E-2</v>
      </c>
    </row>
    <row r="129" spans="15:25">
      <c r="O129" s="103">
        <v>3</v>
      </c>
      <c r="P129" s="104" t="s">
        <v>91</v>
      </c>
      <c r="Q129" s="106" t="s">
        <v>132</v>
      </c>
      <c r="R129" s="18">
        <f>SUM('Promkes-R'!$D14)</f>
        <v>34</v>
      </c>
      <c r="S129" s="38">
        <f>R129/SUM(R129:R133)</f>
        <v>0.57627118644067798</v>
      </c>
      <c r="T129" s="18">
        <f>SUM('GiziKIA-R'!$D14)</f>
        <v>44</v>
      </c>
      <c r="U129" s="38">
        <f>T129/SUM(T129:T133)</f>
        <v>0.81481481481481477</v>
      </c>
      <c r="V129" s="18">
        <f>SUM('Keswapol-R'!$D14)</f>
        <v>36</v>
      </c>
      <c r="W129" s="38">
        <f>V129/SUM(V129:V133)</f>
        <v>0.9</v>
      </c>
      <c r="X129" s="18">
        <f>SUM('Promkes-R'!$D14,'GiziKIA-R'!$D14,'Keswapol-R'!$D14)</f>
        <v>114</v>
      </c>
      <c r="Y129" s="180">
        <f>X129/SUM(X129:X133)</f>
        <v>0.74509803921568629</v>
      </c>
    </row>
    <row r="130" spans="15:25">
      <c r="O130" s="107"/>
      <c r="P130" s="108"/>
      <c r="Q130" s="106" t="s">
        <v>92</v>
      </c>
      <c r="R130" s="18">
        <f>SUM('Promkes-R'!$D15)</f>
        <v>0</v>
      </c>
      <c r="S130" s="38">
        <f>R130/SUM(R129:R133)</f>
        <v>0</v>
      </c>
      <c r="T130" s="18">
        <f>SUM('GiziKIA-R'!$D15)</f>
        <v>6</v>
      </c>
      <c r="U130" s="38">
        <f>T130/SUM(T129:T133)</f>
        <v>0.1111111111111111</v>
      </c>
      <c r="V130" s="18">
        <f>SUM('Keswapol-R'!$D15)</f>
        <v>0</v>
      </c>
      <c r="W130" s="38">
        <f>V130/SUM(V129:V133)</f>
        <v>0</v>
      </c>
      <c r="X130" s="18">
        <f>SUM('Promkes-R'!$D15,'GiziKIA-R'!$D15,'Keswapol-R'!$D15)</f>
        <v>6</v>
      </c>
      <c r="Y130" s="180">
        <f>X130/SUM(X129:X133)</f>
        <v>3.9215686274509803E-2</v>
      </c>
    </row>
    <row r="131" spans="15:25">
      <c r="O131" s="107"/>
      <c r="P131" s="108"/>
      <c r="Q131" s="109" t="s">
        <v>93</v>
      </c>
      <c r="R131" s="18">
        <f>SUM('Promkes-R'!$D16)</f>
        <v>0</v>
      </c>
      <c r="S131" s="38">
        <f>R131/SUM(R129:R133)</f>
        <v>0</v>
      </c>
      <c r="T131" s="18">
        <f>SUM('GiziKIA-R'!$D16)</f>
        <v>4</v>
      </c>
      <c r="U131" s="38">
        <f>T131/SUM(T129:T133)</f>
        <v>7.407407407407407E-2</v>
      </c>
      <c r="V131" s="18">
        <f>SUM('Keswapol-R'!$D16)</f>
        <v>0</v>
      </c>
      <c r="W131" s="38">
        <f>V131/SUM(V129:V133)</f>
        <v>0</v>
      </c>
      <c r="X131" s="18">
        <f>SUM('Promkes-R'!$D16,'GiziKIA-R'!$D16,'Keswapol-R'!$D16)</f>
        <v>4</v>
      </c>
      <c r="Y131" s="180">
        <f>X131/SUM(X129:X133)</f>
        <v>2.6143790849673203E-2</v>
      </c>
    </row>
    <row r="132" spans="15:25">
      <c r="O132" s="103"/>
      <c r="P132" s="104"/>
      <c r="Q132" s="106" t="s">
        <v>94</v>
      </c>
      <c r="R132" s="18">
        <f>SUM('Promkes-R'!$D17)</f>
        <v>2</v>
      </c>
      <c r="S132" s="38">
        <f>R132/SUM(R129:R133)</f>
        <v>3.3898305084745763E-2</v>
      </c>
      <c r="T132" s="18">
        <f>SUM('GiziKIA-R'!$D17)</f>
        <v>0</v>
      </c>
      <c r="U132" s="38">
        <f>T132/SUM(T129:T133)</f>
        <v>0</v>
      </c>
      <c r="V132" s="18">
        <f>SUM('Keswapol-R'!$D17)</f>
        <v>0</v>
      </c>
      <c r="W132" s="38">
        <f>V132/SUM(V129:V133)</f>
        <v>0</v>
      </c>
      <c r="X132" s="18">
        <f>SUM('Promkes-R'!$D17,'GiziKIA-R'!$D17,'Keswapol-R'!$D17)</f>
        <v>2</v>
      </c>
      <c r="Y132" s="180">
        <f>X132/SUM(X129:X133)</f>
        <v>1.3071895424836602E-2</v>
      </c>
    </row>
    <row r="133" spans="15:25">
      <c r="O133" s="103"/>
      <c r="P133" s="104"/>
      <c r="Q133" s="105" t="s">
        <v>95</v>
      </c>
      <c r="R133" s="18">
        <f>SUM('Promkes-R'!$D18)</f>
        <v>23</v>
      </c>
      <c r="S133" s="38">
        <f>R133/SUM(R129:R133)</f>
        <v>0.38983050847457629</v>
      </c>
      <c r="T133" s="18">
        <f>SUM('GiziKIA-R'!$D18)</f>
        <v>0</v>
      </c>
      <c r="U133" s="38">
        <f>T133/SUM(T129:T133)</f>
        <v>0</v>
      </c>
      <c r="V133" s="18">
        <f>SUM('Keswapol-R'!$D18)</f>
        <v>4</v>
      </c>
      <c r="W133" s="38">
        <f>V133/SUM(V129:V133)</f>
        <v>0.1</v>
      </c>
      <c r="X133" s="18">
        <f>SUM('Promkes-R'!$D18,'GiziKIA-R'!$D18,'Keswapol-R'!$D18)</f>
        <v>27</v>
      </c>
      <c r="Y133" s="180">
        <f>X133/SUM(X129:X133)</f>
        <v>0.17647058823529413</v>
      </c>
    </row>
    <row r="135" spans="15:25">
      <c r="O135" s="145" t="s">
        <v>266</v>
      </c>
      <c r="P135" s="145"/>
      <c r="Q135" s="145"/>
      <c r="R135" s="145"/>
      <c r="S135" s="145"/>
      <c r="T135" s="145"/>
      <c r="U135" s="145"/>
      <c r="V135" s="145"/>
      <c r="W135" s="145"/>
      <c r="X135" s="145"/>
      <c r="Y135" s="145"/>
    </row>
    <row r="136" spans="15:25">
      <c r="O136" s="146" t="s">
        <v>68</v>
      </c>
      <c r="P136" s="146" t="s">
        <v>69</v>
      </c>
      <c r="Q136" s="146" t="s">
        <v>70</v>
      </c>
      <c r="R136" s="148" t="s">
        <v>267</v>
      </c>
      <c r="S136" s="148"/>
      <c r="T136" s="148" t="s">
        <v>268</v>
      </c>
      <c r="U136" s="148"/>
      <c r="V136" s="148" t="s">
        <v>269</v>
      </c>
      <c r="W136" s="148"/>
      <c r="X136" s="149" t="s">
        <v>270</v>
      </c>
      <c r="Y136" s="149"/>
    </row>
    <row r="137" spans="15:25">
      <c r="O137" s="147"/>
      <c r="P137" s="147"/>
      <c r="Q137" s="147"/>
      <c r="R137" s="109" t="s">
        <v>245</v>
      </c>
      <c r="S137" s="117" t="s">
        <v>246</v>
      </c>
      <c r="T137" s="109" t="s">
        <v>245</v>
      </c>
      <c r="U137" s="117" t="s">
        <v>246</v>
      </c>
      <c r="V137" s="109" t="s">
        <v>245</v>
      </c>
      <c r="W137" s="117" t="s">
        <v>246</v>
      </c>
      <c r="X137" s="109" t="s">
        <v>245</v>
      </c>
      <c r="Y137" s="117" t="s">
        <v>246</v>
      </c>
    </row>
    <row r="138" spans="15:25">
      <c r="O138" s="100">
        <v>1</v>
      </c>
      <c r="P138" s="101" t="s">
        <v>74</v>
      </c>
      <c r="Q138" s="102" t="s">
        <v>75</v>
      </c>
      <c r="R138" s="18">
        <f>SUM('Survim-R'!$D6)</f>
        <v>15</v>
      </c>
      <c r="S138" s="38">
        <f>R138/SUM(R138:R139)</f>
        <v>0.15</v>
      </c>
      <c r="T138" s="18">
        <f>SUM('P2P-R'!$D6)</f>
        <v>13</v>
      </c>
      <c r="U138" s="38">
        <f>T138/SUM(T138:T139)</f>
        <v>0.10833333333333334</v>
      </c>
      <c r="V138" s="18">
        <f>SUM('Kesling-R'!$D6)</f>
        <v>8</v>
      </c>
      <c r="W138" s="38">
        <f>V138/SUM(V138:V139)</f>
        <v>0.2</v>
      </c>
      <c r="X138" s="18">
        <f>SUM('Survim-R'!$D6,'P2P-R'!$D6,'Kesling-R'!$D6)</f>
        <v>36</v>
      </c>
      <c r="Y138" s="180">
        <f>X138/SUM(X138:X139)</f>
        <v>0.13846153846153847</v>
      </c>
    </row>
    <row r="139" spans="15:25">
      <c r="O139" s="103"/>
      <c r="P139" s="104"/>
      <c r="Q139" s="105" t="s">
        <v>77</v>
      </c>
      <c r="R139" s="18">
        <f>SUM('Survim-R'!$D7)</f>
        <v>85</v>
      </c>
      <c r="S139" s="38">
        <f>R139/SUM(R138:R139)</f>
        <v>0.85</v>
      </c>
      <c r="T139" s="18">
        <f>SUM('P2P-R'!$D7)</f>
        <v>107</v>
      </c>
      <c r="U139" s="38">
        <f>T139/SUM(T138:T139)</f>
        <v>0.89166666666666672</v>
      </c>
      <c r="V139" s="18">
        <f>SUM('Kesling-R'!$D7)</f>
        <v>32</v>
      </c>
      <c r="W139" s="38">
        <f>V139/SUM(V138:V139)</f>
        <v>0.8</v>
      </c>
      <c r="X139" s="18">
        <f>SUM('Survim-R'!$D7,'P2P-R'!$D7,'Kesling-R'!$D7)</f>
        <v>224</v>
      </c>
      <c r="Y139" s="180">
        <f>X139/SUM(X138:X139)</f>
        <v>0.86153846153846159</v>
      </c>
    </row>
    <row r="140" spans="15:25">
      <c r="O140" s="103">
        <v>2</v>
      </c>
      <c r="P140" s="104" t="s">
        <v>79</v>
      </c>
      <c r="Q140" s="105" t="s">
        <v>80</v>
      </c>
      <c r="R140" s="18">
        <f>SUM('Survim-R'!$D8)</f>
        <v>0</v>
      </c>
      <c r="S140" s="38">
        <f>R140/SUM(R140:R145)</f>
        <v>0</v>
      </c>
      <c r="T140" s="18">
        <f>SUM('P2P-R'!$D8)</f>
        <v>0</v>
      </c>
      <c r="U140" s="38">
        <f>T140/SUM(T140:T145)</f>
        <v>0</v>
      </c>
      <c r="V140" s="18">
        <f>SUM('Kesling-R'!$D8)</f>
        <v>0</v>
      </c>
      <c r="W140" s="38">
        <f>V140/SUM(V140:V145)</f>
        <v>0</v>
      </c>
      <c r="X140" s="18">
        <f>SUM('Survim-R'!$D8,'P2P-R'!$D8,'Kesling-R'!$D8)</f>
        <v>0</v>
      </c>
      <c r="Y140" s="180">
        <f>X140/SUM(X140:X145)</f>
        <v>0</v>
      </c>
    </row>
    <row r="141" spans="15:25">
      <c r="O141" s="103"/>
      <c r="P141" s="104"/>
      <c r="Q141" s="105" t="s">
        <v>82</v>
      </c>
      <c r="R141" s="18">
        <f>SUM('Survim-R'!$D9)</f>
        <v>0</v>
      </c>
      <c r="S141" s="38">
        <f>R141/SUM(R140:R145)</f>
        <v>0</v>
      </c>
      <c r="T141" s="18">
        <f>SUM('P2P-R'!$D9)</f>
        <v>0</v>
      </c>
      <c r="U141" s="38">
        <f>T141/SUM(T140:T145)</f>
        <v>0</v>
      </c>
      <c r="V141" s="18">
        <f>SUM('Kesling-R'!$D9)</f>
        <v>0</v>
      </c>
      <c r="W141" s="38">
        <f>V141/SUM(V140:V145)</f>
        <v>0</v>
      </c>
      <c r="X141" s="18">
        <f>SUM('Survim-R'!$D9,'P2P-R'!$D9,'Kesling-R'!$D9)</f>
        <v>0</v>
      </c>
      <c r="Y141" s="180">
        <f>X141/SUM(X140:X145)</f>
        <v>0</v>
      </c>
    </row>
    <row r="142" spans="15:25">
      <c r="O142" s="103"/>
      <c r="P142" s="104"/>
      <c r="Q142" s="105" t="s">
        <v>84</v>
      </c>
      <c r="R142" s="18">
        <f>SUM('Survim-R'!$D10)</f>
        <v>0</v>
      </c>
      <c r="S142" s="38">
        <f>R142/SUM(R140:R145)</f>
        <v>0</v>
      </c>
      <c r="T142" s="18">
        <f>SUM('P2P-R'!$D10)</f>
        <v>2</v>
      </c>
      <c r="U142" s="38">
        <f>T142/SUM(T140:T145)</f>
        <v>1.6666666666666666E-2</v>
      </c>
      <c r="V142" s="18">
        <f>SUM('Kesling-R'!$D10)</f>
        <v>0</v>
      </c>
      <c r="W142" s="38">
        <f>V142/SUM(V140:V145)</f>
        <v>0</v>
      </c>
      <c r="X142" s="18">
        <f>SUM('Survim-R'!$D10,'P2P-R'!$D10,'Kesling-R'!$D10)</f>
        <v>2</v>
      </c>
      <c r="Y142" s="180">
        <f>X142/SUM(X140:X145)</f>
        <v>7.6923076923076927E-3</v>
      </c>
    </row>
    <row r="143" spans="15:25">
      <c r="O143" s="103"/>
      <c r="P143" s="104"/>
      <c r="Q143" s="105" t="s">
        <v>243</v>
      </c>
      <c r="R143" s="18">
        <f>SUM('Survim-R'!$D11)</f>
        <v>59</v>
      </c>
      <c r="S143" s="38">
        <f>R143/SUM(R140:R145)</f>
        <v>0.59</v>
      </c>
      <c r="T143" s="18">
        <f>SUM('P2P-R'!$D11)</f>
        <v>70</v>
      </c>
      <c r="U143" s="38">
        <f>T143/SUM(T140:T145)</f>
        <v>0.58333333333333337</v>
      </c>
      <c r="V143" s="18">
        <f>SUM('Kesling-R'!$D11)</f>
        <v>26</v>
      </c>
      <c r="W143" s="38">
        <f>V143/SUM(V140:V145)</f>
        <v>0.65</v>
      </c>
      <c r="X143" s="18">
        <f>SUM('Survim-R'!$D11,'P2P-R'!$D11,'Kesling-R'!$D11)</f>
        <v>155</v>
      </c>
      <c r="Y143" s="180">
        <f>X143/SUM(X140:X145)</f>
        <v>0.59615384615384615</v>
      </c>
    </row>
    <row r="144" spans="15:25">
      <c r="O144" s="103"/>
      <c r="P144" s="104"/>
      <c r="Q144" s="105" t="s">
        <v>88</v>
      </c>
      <c r="R144" s="18">
        <f>SUM('Survim-R'!$D12)</f>
        <v>36</v>
      </c>
      <c r="S144" s="38">
        <f>R144/SUM(R140:R145)</f>
        <v>0.36</v>
      </c>
      <c r="T144" s="18">
        <f>SUM('P2P-R'!$D12)</f>
        <v>42</v>
      </c>
      <c r="U144" s="38">
        <f>T144/SUM(T140:T145)</f>
        <v>0.35</v>
      </c>
      <c r="V144" s="18">
        <f>SUM('Kesling-R'!$D12)</f>
        <v>7</v>
      </c>
      <c r="W144" s="38">
        <f>V144/SUM(V140:V145)</f>
        <v>0.17499999999999999</v>
      </c>
      <c r="X144" s="18">
        <f>SUM('Survim-R'!$D12,'P2P-R'!$D12,'Kesling-R'!$D12)</f>
        <v>85</v>
      </c>
      <c r="Y144" s="180">
        <f>X144/SUM(X140:X145)</f>
        <v>0.32692307692307693</v>
      </c>
    </row>
    <row r="145" spans="15:25">
      <c r="O145" s="103"/>
      <c r="P145" s="104"/>
      <c r="Q145" s="105" t="s">
        <v>89</v>
      </c>
      <c r="R145" s="18">
        <f>SUM('Survim-R'!$D13)</f>
        <v>5</v>
      </c>
      <c r="S145" s="38">
        <f>R145/SUM(R140:R145)</f>
        <v>0.05</v>
      </c>
      <c r="T145" s="18">
        <f>SUM('P2P-R'!$D13)</f>
        <v>6</v>
      </c>
      <c r="U145" s="38">
        <f>T145/SUM(T140:T145)</f>
        <v>0.05</v>
      </c>
      <c r="V145" s="18">
        <f>SUM('Kesling-R'!$D13)</f>
        <v>7</v>
      </c>
      <c r="W145" s="38">
        <f>V145/SUM(V140:V145)</f>
        <v>0.17499999999999999</v>
      </c>
      <c r="X145" s="18">
        <f>SUM('Survim-R'!$D13,'P2P-R'!$D13,'Kesling-R'!$D13)</f>
        <v>18</v>
      </c>
      <c r="Y145" s="180">
        <f>X145/SUM(X140:X145)</f>
        <v>6.9230769230769235E-2</v>
      </c>
    </row>
    <row r="146" spans="15:25">
      <c r="O146" s="103">
        <v>3</v>
      </c>
      <c r="P146" s="104" t="s">
        <v>91</v>
      </c>
      <c r="Q146" s="106" t="s">
        <v>132</v>
      </c>
      <c r="R146" s="18">
        <f>SUM('Survim-R'!$D14)</f>
        <v>71</v>
      </c>
      <c r="S146" s="38">
        <f>R146/SUM(R146:R150)</f>
        <v>0.71</v>
      </c>
      <c r="T146" s="18">
        <f>SUM('P2P-R'!$D14)</f>
        <v>76</v>
      </c>
      <c r="U146" s="38">
        <f>T146/SUM(T146:T150)</f>
        <v>0.64406779661016944</v>
      </c>
      <c r="V146" s="18">
        <f>SUM('Kesling-R'!$D14)</f>
        <v>38</v>
      </c>
      <c r="W146" s="38">
        <f>V146/SUM(V146:V150)</f>
        <v>0.95</v>
      </c>
      <c r="X146" s="18">
        <f>SUM('Survim-R'!$D14,'P2P-R'!$D14,'Kesling-R'!$D14)</f>
        <v>185</v>
      </c>
      <c r="Y146" s="180">
        <f>X146/SUM(X146:X150)</f>
        <v>0.71705426356589153</v>
      </c>
    </row>
    <row r="147" spans="15:25">
      <c r="O147" s="107"/>
      <c r="P147" s="108"/>
      <c r="Q147" s="106" t="s">
        <v>92</v>
      </c>
      <c r="R147" s="18">
        <f>SUM('Survim-R'!$D15)</f>
        <v>16</v>
      </c>
      <c r="S147" s="38">
        <f>R147/SUM(R146:R150)</f>
        <v>0.16</v>
      </c>
      <c r="T147" s="18">
        <f>SUM('P2P-R'!$D15)</f>
        <v>26</v>
      </c>
      <c r="U147" s="38">
        <f>T147/SUM(T146:T150)</f>
        <v>0.22033898305084745</v>
      </c>
      <c r="V147" s="18">
        <f>SUM('Kesling-R'!$D15)</f>
        <v>0</v>
      </c>
      <c r="W147" s="38">
        <f>V147/SUM(V146:V150)</f>
        <v>0</v>
      </c>
      <c r="X147" s="18">
        <f>SUM('Survim-R'!$D15,'P2P-R'!$D15,'Kesling-R'!$D15)</f>
        <v>42</v>
      </c>
      <c r="Y147" s="180">
        <f>X147/SUM(X146:X150)</f>
        <v>0.16279069767441862</v>
      </c>
    </row>
    <row r="148" spans="15:25">
      <c r="O148" s="107"/>
      <c r="P148" s="108"/>
      <c r="Q148" s="109" t="s">
        <v>93</v>
      </c>
      <c r="R148" s="18">
        <f>SUM('Survim-R'!$D16)</f>
        <v>0</v>
      </c>
      <c r="S148" s="38">
        <f>R148/SUM(R146:R150)</f>
        <v>0</v>
      </c>
      <c r="T148" s="18">
        <f>SUM('P2P-R'!$D16)</f>
        <v>1</v>
      </c>
      <c r="U148" s="38">
        <f>T148/SUM(T146:T150)</f>
        <v>8.4745762711864406E-3</v>
      </c>
      <c r="V148" s="18">
        <f>SUM('Kesling-R'!$D16)</f>
        <v>0</v>
      </c>
      <c r="W148" s="38">
        <f>V148/SUM(V146:V150)</f>
        <v>0</v>
      </c>
      <c r="X148" s="18">
        <f>SUM('Survim-R'!$D16,'P2P-R'!$D16,'Kesling-R'!$D16)</f>
        <v>1</v>
      </c>
      <c r="Y148" s="180">
        <f>X148/SUM(X146:X150)</f>
        <v>3.875968992248062E-3</v>
      </c>
    </row>
    <row r="149" spans="15:25">
      <c r="O149" s="103"/>
      <c r="P149" s="104"/>
      <c r="Q149" s="106" t="s">
        <v>94</v>
      </c>
      <c r="R149" s="18">
        <f>SUM('Survim-R'!$D17)</f>
        <v>0</v>
      </c>
      <c r="S149" s="38">
        <f>R149/SUM(R146:R150)</f>
        <v>0</v>
      </c>
      <c r="T149" s="18">
        <f>SUM('P2P-R'!$D17)</f>
        <v>3</v>
      </c>
      <c r="U149" s="38">
        <f>T149/SUM(T146:T150)</f>
        <v>2.5423728813559324E-2</v>
      </c>
      <c r="V149" s="18">
        <f>SUM('Kesling-R'!$D17)</f>
        <v>0</v>
      </c>
      <c r="W149" s="38">
        <f>V149/SUM(V146:V150)</f>
        <v>0</v>
      </c>
      <c r="X149" s="18">
        <f>SUM('Survim-R'!$D17,'P2P-R'!$D17,'Kesling-R'!$D17)</f>
        <v>3</v>
      </c>
      <c r="Y149" s="180">
        <f>X149/SUM(X146:X150)</f>
        <v>1.1627906976744186E-2</v>
      </c>
    </row>
    <row r="150" spans="15:25">
      <c r="O150" s="103"/>
      <c r="P150" s="104"/>
      <c r="Q150" s="105" t="s">
        <v>95</v>
      </c>
      <c r="R150" s="18">
        <f>SUM('Survim-R'!$D18)</f>
        <v>13</v>
      </c>
      <c r="S150" s="38">
        <f>R150/SUM(R146:R150)</f>
        <v>0.13</v>
      </c>
      <c r="T150" s="18">
        <f>SUM('P2P-R'!$D18)</f>
        <v>12</v>
      </c>
      <c r="U150" s="38">
        <f>T150/SUM(T146:T150)</f>
        <v>0.10169491525423729</v>
      </c>
      <c r="V150" s="18">
        <f>SUM('Kesling-R'!$D18)</f>
        <v>2</v>
      </c>
      <c r="W150" s="38">
        <f>V150/SUM(V146:V150)</f>
        <v>0.05</v>
      </c>
      <c r="X150" s="18">
        <f>SUM('Survim-R'!$D18,'P2P-R'!$D18,'Kesling-R'!$D18)</f>
        <v>27</v>
      </c>
      <c r="Y150" s="180">
        <f>X150/SUM(X146:X150)</f>
        <v>0.10465116279069768</v>
      </c>
    </row>
    <row r="152" spans="15:25">
      <c r="O152" s="145" t="s">
        <v>271</v>
      </c>
      <c r="P152" s="145"/>
      <c r="Q152" s="145"/>
      <c r="R152" s="145"/>
      <c r="S152" s="145"/>
      <c r="T152" s="145"/>
      <c r="U152" s="145"/>
      <c r="V152" s="145"/>
      <c r="W152" s="145"/>
      <c r="X152" s="145"/>
      <c r="Y152" s="145"/>
    </row>
    <row r="153" spans="15:25">
      <c r="O153" s="146" t="s">
        <v>68</v>
      </c>
      <c r="P153" s="146" t="s">
        <v>69</v>
      </c>
      <c r="Q153" s="146" t="s">
        <v>70</v>
      </c>
      <c r="R153" s="148" t="s">
        <v>251</v>
      </c>
      <c r="S153" s="148"/>
      <c r="T153" s="148" t="s">
        <v>253</v>
      </c>
      <c r="U153" s="148"/>
      <c r="V153" s="148" t="s">
        <v>252</v>
      </c>
      <c r="W153" s="148"/>
      <c r="X153" s="149" t="s">
        <v>254</v>
      </c>
      <c r="Y153" s="149"/>
    </row>
    <row r="154" spans="15:25">
      <c r="O154" s="147"/>
      <c r="P154" s="147"/>
      <c r="Q154" s="147"/>
      <c r="R154" s="109" t="s">
        <v>245</v>
      </c>
      <c r="S154" s="117" t="s">
        <v>246</v>
      </c>
      <c r="T154" s="109" t="s">
        <v>245</v>
      </c>
      <c r="U154" s="117" t="s">
        <v>246</v>
      </c>
      <c r="V154" s="109" t="s">
        <v>245</v>
      </c>
      <c r="W154" s="117" t="s">
        <v>246</v>
      </c>
      <c r="X154" s="109" t="s">
        <v>245</v>
      </c>
      <c r="Y154" s="117" t="s">
        <v>246</v>
      </c>
    </row>
    <row r="155" spans="15:25">
      <c r="O155" s="100">
        <v>1</v>
      </c>
      <c r="P155" s="101" t="s">
        <v>74</v>
      </c>
      <c r="Q155" s="102" t="s">
        <v>75</v>
      </c>
      <c r="R155" s="18">
        <f>SUM('PSDK-R'!$D6)</f>
        <v>8</v>
      </c>
      <c r="S155" s="38">
        <f>R155/SUM(R155:R156)</f>
        <v>0.10126582278481013</v>
      </c>
      <c r="T155" s="18">
        <f>SUM('Sarpras-R'!$D6)</f>
        <v>20</v>
      </c>
      <c r="U155" s="38">
        <f>T155/SUM(T155:T156)</f>
        <v>0.35714285714285715</v>
      </c>
      <c r="V155" s="18">
        <f>SUM('Farmakmin-R'!$D6)</f>
        <v>8</v>
      </c>
      <c r="W155" s="38">
        <f>V155/SUM(V155:V156)</f>
        <v>0.13559322033898305</v>
      </c>
      <c r="X155" s="18">
        <f>SUM('PSDK-R'!$D6,'Sarpras-R'!$D6,'Farmakmin-R'!$D6)</f>
        <v>36</v>
      </c>
      <c r="Y155" s="180">
        <f>X155/SUM(X155:X156)</f>
        <v>0.18556701030927836</v>
      </c>
    </row>
    <row r="156" spans="15:25">
      <c r="O156" s="103"/>
      <c r="P156" s="104"/>
      <c r="Q156" s="105" t="s">
        <v>77</v>
      </c>
      <c r="R156" s="18">
        <f>SUM('PSDK-R'!$D7)</f>
        <v>71</v>
      </c>
      <c r="S156" s="38">
        <f>R156/SUM(R155:R156)</f>
        <v>0.89873417721518989</v>
      </c>
      <c r="T156" s="18">
        <f>SUM('Sarpras-R'!$D7)</f>
        <v>36</v>
      </c>
      <c r="U156" s="38">
        <f>T156/SUM(T155:T156)</f>
        <v>0.6428571428571429</v>
      </c>
      <c r="V156" s="18">
        <f>SUM('Farmakmin-R'!$D7)</f>
        <v>51</v>
      </c>
      <c r="W156" s="38">
        <f>V156/SUM(V155:V156)</f>
        <v>0.86440677966101698</v>
      </c>
      <c r="X156" s="18">
        <f>SUM('PSDK-R'!$D7,'Sarpras-R'!$D7,'Farmakmin-R'!$D7)</f>
        <v>158</v>
      </c>
      <c r="Y156" s="180">
        <f>X156/SUM(X155:X156)</f>
        <v>0.81443298969072164</v>
      </c>
    </row>
    <row r="157" spans="15:25">
      <c r="O157" s="103">
        <v>2</v>
      </c>
      <c r="P157" s="104" t="s">
        <v>79</v>
      </c>
      <c r="Q157" s="105" t="s">
        <v>80</v>
      </c>
      <c r="R157" s="18">
        <f>SUM('PSDK-R'!$D8)</f>
        <v>0</v>
      </c>
      <c r="S157" s="38">
        <f>R157/SUM(R157:R162)</f>
        <v>0</v>
      </c>
      <c r="T157" s="18">
        <f>SUM('Sarpras-R'!$D8)</f>
        <v>0</v>
      </c>
      <c r="U157" s="38">
        <f>T157/SUM(T157:T162)</f>
        <v>0</v>
      </c>
      <c r="V157" s="18">
        <f>SUM('Farmakmin-R'!$D8)</f>
        <v>0</v>
      </c>
      <c r="W157" s="38">
        <f>V157/SUM(V157:V162)</f>
        <v>0</v>
      </c>
      <c r="X157" s="18">
        <f>SUM('PSDK-R'!$D8,'Sarpras-R'!$D8,'Farmakmin-R'!$D8)</f>
        <v>0</v>
      </c>
      <c r="Y157" s="180">
        <f>X157/SUM(X157:X162)</f>
        <v>0</v>
      </c>
    </row>
    <row r="158" spans="15:25">
      <c r="O158" s="103"/>
      <c r="P158" s="104"/>
      <c r="Q158" s="105" t="s">
        <v>82</v>
      </c>
      <c r="R158" s="18">
        <f>SUM('PSDK-R'!$D9)</f>
        <v>0</v>
      </c>
      <c r="S158" s="38">
        <f>R158/SUM(R157:R162)</f>
        <v>0</v>
      </c>
      <c r="T158" s="18">
        <f>SUM('Sarpras-R'!$D9)</f>
        <v>0</v>
      </c>
      <c r="U158" s="38">
        <f>T158/SUM(T157:T162)</f>
        <v>0</v>
      </c>
      <c r="V158" s="18">
        <f>SUM('Farmakmin-R'!$D9)</f>
        <v>0</v>
      </c>
      <c r="W158" s="38">
        <f>V158/SUM(V157:V162)</f>
        <v>0</v>
      </c>
      <c r="X158" s="18">
        <f>SUM('PSDK-R'!$D9,'Sarpras-R'!$D9,'Farmakmin-R'!$D9)</f>
        <v>0</v>
      </c>
      <c r="Y158" s="180">
        <f>X158/SUM(X157:X162)</f>
        <v>0</v>
      </c>
    </row>
    <row r="159" spans="15:25">
      <c r="O159" s="103"/>
      <c r="P159" s="104"/>
      <c r="Q159" s="105" t="s">
        <v>84</v>
      </c>
      <c r="R159" s="18">
        <f>SUM('PSDK-R'!$D10)</f>
        <v>7</v>
      </c>
      <c r="S159" s="38">
        <f>R159/SUM(R157:R162)</f>
        <v>8.8607594936708861E-2</v>
      </c>
      <c r="T159" s="18">
        <f>SUM('Sarpras-R'!$D10)</f>
        <v>11</v>
      </c>
      <c r="U159" s="38">
        <f>T159/SUM(T157:T162)</f>
        <v>0.19642857142857142</v>
      </c>
      <c r="V159" s="18">
        <f>SUM('Farmakmin-R'!$D10)</f>
        <v>0</v>
      </c>
      <c r="W159" s="38">
        <f>V159/SUM(V157:V162)</f>
        <v>0</v>
      </c>
      <c r="X159" s="18">
        <f>SUM('PSDK-R'!$D10,'Sarpras-R'!$D10,'Farmakmin-R'!$D10)</f>
        <v>18</v>
      </c>
      <c r="Y159" s="180">
        <f>X159/SUM(X157:X162)</f>
        <v>9.2783505154639179E-2</v>
      </c>
    </row>
    <row r="160" spans="15:25">
      <c r="O160" s="103"/>
      <c r="P160" s="104"/>
      <c r="Q160" s="105" t="s">
        <v>243</v>
      </c>
      <c r="R160" s="18">
        <f>SUM('PSDK-R'!$D11)</f>
        <v>48</v>
      </c>
      <c r="S160" s="38">
        <f>R160/SUM(R157:R162)</f>
        <v>0.60759493670886078</v>
      </c>
      <c r="T160" s="18">
        <f>SUM('Sarpras-R'!$D11)</f>
        <v>28</v>
      </c>
      <c r="U160" s="38">
        <f>T160/SUM(T157:T162)</f>
        <v>0.5</v>
      </c>
      <c r="V160" s="18">
        <f>SUM('Farmakmin-R'!$D11)</f>
        <v>6</v>
      </c>
      <c r="W160" s="38">
        <f>V160/SUM(V157:V162)</f>
        <v>0.10169491525423729</v>
      </c>
      <c r="X160" s="18">
        <f>SUM('PSDK-R'!$D11,'Sarpras-R'!$D11,'Farmakmin-R'!$D11)</f>
        <v>82</v>
      </c>
      <c r="Y160" s="180">
        <f>X160/SUM(X157:X162)</f>
        <v>0.42268041237113402</v>
      </c>
    </row>
    <row r="161" spans="15:31">
      <c r="O161" s="103"/>
      <c r="P161" s="104"/>
      <c r="Q161" s="105" t="s">
        <v>88</v>
      </c>
      <c r="R161" s="18">
        <f>SUM('PSDK-R'!$D12)</f>
        <v>18</v>
      </c>
      <c r="S161" s="38">
        <f>R161/SUM(R157:R162)</f>
        <v>0.22784810126582278</v>
      </c>
      <c r="T161" s="18">
        <f>SUM('Sarpras-R'!$D12)</f>
        <v>15</v>
      </c>
      <c r="U161" s="38">
        <f>T161/SUM(T157:T162)</f>
        <v>0.26785714285714285</v>
      </c>
      <c r="V161" s="18">
        <f>SUM('Farmakmin-R'!$D12)</f>
        <v>48</v>
      </c>
      <c r="W161" s="38">
        <f>V161/SUM(V157:V162)</f>
        <v>0.81355932203389836</v>
      </c>
      <c r="X161" s="18">
        <f>SUM('PSDK-R'!$D12,'Sarpras-R'!$D12,'Farmakmin-R'!$D12)</f>
        <v>81</v>
      </c>
      <c r="Y161" s="180">
        <f>X161/SUM(X157:X162)</f>
        <v>0.4175257731958763</v>
      </c>
    </row>
    <row r="162" spans="15:31">
      <c r="O162" s="103"/>
      <c r="P162" s="104"/>
      <c r="Q162" s="105" t="s">
        <v>89</v>
      </c>
      <c r="R162" s="18">
        <f>SUM('PSDK-R'!$D13)</f>
        <v>6</v>
      </c>
      <c r="S162" s="38">
        <f>R162/SUM(R157:R162)</f>
        <v>7.5949367088607597E-2</v>
      </c>
      <c r="T162" s="18">
        <f>SUM('Sarpras-R'!$D13)</f>
        <v>2</v>
      </c>
      <c r="U162" s="38">
        <f>T162/SUM(T157:T162)</f>
        <v>3.5714285714285712E-2</v>
      </c>
      <c r="V162" s="18">
        <f>SUM('Farmakmin-R'!$D13)</f>
        <v>5</v>
      </c>
      <c r="W162" s="38">
        <f>V162/SUM(V157:V162)</f>
        <v>8.4745762711864403E-2</v>
      </c>
      <c r="X162" s="18">
        <f>SUM('PSDK-R'!$D13,'Sarpras-R'!$D13,'Farmakmin-R'!$D13)</f>
        <v>13</v>
      </c>
      <c r="Y162" s="180">
        <f>X162/SUM(X157:X162)</f>
        <v>6.7010309278350513E-2</v>
      </c>
    </row>
    <row r="163" spans="15:31">
      <c r="O163" s="103">
        <v>3</v>
      </c>
      <c r="P163" s="104" t="s">
        <v>91</v>
      </c>
      <c r="Q163" s="106" t="s">
        <v>132</v>
      </c>
      <c r="R163" s="18">
        <f>SUM('PSDK-R'!$D14)</f>
        <v>60</v>
      </c>
      <c r="S163" s="38">
        <f>R163/SUM(R163:R167)</f>
        <v>0.759493670886076</v>
      </c>
      <c r="T163" s="18">
        <f>SUM('Sarpras-R'!$D14)</f>
        <v>36</v>
      </c>
      <c r="U163" s="38">
        <f>T163/SUM(T163:T167)</f>
        <v>0.6428571428571429</v>
      </c>
      <c r="V163" s="18">
        <f>SUM('Farmakmin-R'!$D14)</f>
        <v>43</v>
      </c>
      <c r="W163" s="38">
        <f>V163/SUM(V163:V167)</f>
        <v>0.72881355932203384</v>
      </c>
      <c r="X163" s="18">
        <f>SUM('PSDK-R'!$D14,'Sarpras-R'!$D14,'Farmakmin-R'!$D14)</f>
        <v>139</v>
      </c>
      <c r="Y163" s="180">
        <f>X163/SUM(X163:X167)</f>
        <v>0.71649484536082475</v>
      </c>
    </row>
    <row r="164" spans="15:31">
      <c r="O164" s="107"/>
      <c r="P164" s="108"/>
      <c r="Q164" s="106" t="s">
        <v>92</v>
      </c>
      <c r="R164" s="18">
        <f>SUM('PSDK-R'!$D15)</f>
        <v>16</v>
      </c>
      <c r="S164" s="38">
        <f>R164/SUM(R163:R167)</f>
        <v>0.20253164556962025</v>
      </c>
      <c r="T164" s="18">
        <f>SUM('Sarpras-R'!$D15)</f>
        <v>17</v>
      </c>
      <c r="U164" s="38">
        <f>T164/SUM(T163:T167)</f>
        <v>0.30357142857142855</v>
      </c>
      <c r="V164" s="18">
        <f>SUM('Farmakmin-R'!$D15)</f>
        <v>10</v>
      </c>
      <c r="W164" s="38">
        <f>V164/SUM(V163:V167)</f>
        <v>0.16949152542372881</v>
      </c>
      <c r="X164" s="18">
        <f>SUM('PSDK-R'!$D15,'Sarpras-R'!$D15,'Farmakmin-R'!$D15)</f>
        <v>43</v>
      </c>
      <c r="Y164" s="180">
        <f>X164/SUM(X163:X167)</f>
        <v>0.22164948453608246</v>
      </c>
    </row>
    <row r="165" spans="15:31">
      <c r="O165" s="107"/>
      <c r="P165" s="108"/>
      <c r="Q165" s="109" t="s">
        <v>93</v>
      </c>
      <c r="R165" s="18">
        <f>SUM('PSDK-R'!$D16)</f>
        <v>0</v>
      </c>
      <c r="S165" s="38">
        <f>R165/SUM(R163:R167)</f>
        <v>0</v>
      </c>
      <c r="T165" s="18">
        <f>SUM('Sarpras-R'!$D16)</f>
        <v>0</v>
      </c>
      <c r="U165" s="38">
        <f>T165/SUM(T163:T167)</f>
        <v>0</v>
      </c>
      <c r="V165" s="18">
        <f>SUM('Farmakmin-R'!$D16)</f>
        <v>0</v>
      </c>
      <c r="W165" s="38">
        <f>V165/SUM(V163:V167)</f>
        <v>0</v>
      </c>
      <c r="X165" s="18">
        <f>SUM('PSDK-R'!$D16,'Sarpras-R'!$D16,'Farmakmin-R'!$D16)</f>
        <v>0</v>
      </c>
      <c r="Y165" s="180">
        <f>X165/SUM(X163:X167)</f>
        <v>0</v>
      </c>
    </row>
    <row r="166" spans="15:31">
      <c r="O166" s="103"/>
      <c r="P166" s="104"/>
      <c r="Q166" s="106" t="s">
        <v>94</v>
      </c>
      <c r="R166" s="18">
        <f>SUM('PSDK-R'!$D17)</f>
        <v>0</v>
      </c>
      <c r="S166" s="38">
        <f>R166/SUM(R163:R167)</f>
        <v>0</v>
      </c>
      <c r="T166" s="18">
        <f>SUM('Sarpras-R'!$D17)</f>
        <v>0</v>
      </c>
      <c r="U166" s="38">
        <f>T166/SUM(T163:T167)</f>
        <v>0</v>
      </c>
      <c r="V166" s="18">
        <f>SUM('Farmakmin-R'!$D17)</f>
        <v>1</v>
      </c>
      <c r="W166" s="38">
        <f>V166/SUM(V163:V167)</f>
        <v>1.6949152542372881E-2</v>
      </c>
      <c r="X166" s="18">
        <f>SUM('PSDK-R'!$D17,'Sarpras-R'!$D17,'Farmakmin-R'!$D17)</f>
        <v>1</v>
      </c>
      <c r="Y166" s="180">
        <f>X166/SUM(X163:X167)</f>
        <v>5.1546391752577319E-3</v>
      </c>
    </row>
    <row r="167" spans="15:31">
      <c r="O167" s="103"/>
      <c r="P167" s="104"/>
      <c r="Q167" s="105" t="s">
        <v>95</v>
      </c>
      <c r="R167" s="18">
        <f>SUM('PSDK-R'!$D18)</f>
        <v>3</v>
      </c>
      <c r="S167" s="38">
        <f>R167/SUM(R163:R167)</f>
        <v>3.7974683544303799E-2</v>
      </c>
      <c r="T167" s="18">
        <f>SUM('Sarpras-R'!$D18)</f>
        <v>3</v>
      </c>
      <c r="U167" s="38">
        <f>T167/SUM(T163:T167)</f>
        <v>5.3571428571428568E-2</v>
      </c>
      <c r="V167" s="18">
        <f>SUM('Farmakmin-R'!$D18)</f>
        <v>5</v>
      </c>
      <c r="W167" s="38">
        <f>V167/SUM(V163:V167)</f>
        <v>8.4745762711864403E-2</v>
      </c>
      <c r="X167" s="18">
        <f>SUM('PSDK-R'!$D18,'Sarpras-R'!$D18,'Farmakmin-R'!$D18)</f>
        <v>11</v>
      </c>
      <c r="Y167" s="180">
        <f>X167/SUM(X163:X167)</f>
        <v>5.6701030927835051E-2</v>
      </c>
    </row>
    <row r="169" spans="15:31">
      <c r="O169" s="139" t="s">
        <v>920</v>
      </c>
      <c r="P169" s="139"/>
      <c r="Q169" s="139"/>
      <c r="R169" s="139"/>
      <c r="S169" s="139"/>
      <c r="T169" s="139"/>
      <c r="U169" s="139"/>
      <c r="V169" s="139"/>
      <c r="W169" s="139"/>
      <c r="X169" s="140"/>
      <c r="Y169" s="140"/>
    </row>
    <row r="170" spans="15:31">
      <c r="O170" s="141" t="s">
        <v>68</v>
      </c>
      <c r="P170" s="141" t="s">
        <v>69</v>
      </c>
      <c r="Q170" s="141" t="s">
        <v>70</v>
      </c>
      <c r="R170" s="143" t="s">
        <v>195</v>
      </c>
      <c r="S170" s="144"/>
      <c r="T170" s="143" t="s">
        <v>249</v>
      </c>
      <c r="U170" s="144"/>
      <c r="V170" s="143" t="s">
        <v>265</v>
      </c>
      <c r="W170" s="144"/>
      <c r="X170" s="143" t="s">
        <v>270</v>
      </c>
      <c r="Y170" s="144"/>
      <c r="Z170" s="143" t="s">
        <v>254</v>
      </c>
      <c r="AA170" s="144"/>
      <c r="AB170" s="137" t="s">
        <v>255</v>
      </c>
      <c r="AC170" s="138"/>
    </row>
    <row r="171" spans="15:31">
      <c r="O171" s="142"/>
      <c r="P171" s="142"/>
      <c r="Q171" s="142"/>
      <c r="R171" s="109" t="s">
        <v>245</v>
      </c>
      <c r="S171" s="117" t="s">
        <v>246</v>
      </c>
      <c r="T171" s="109" t="s">
        <v>245</v>
      </c>
      <c r="U171" s="117" t="s">
        <v>246</v>
      </c>
      <c r="V171" s="109" t="s">
        <v>245</v>
      </c>
      <c r="W171" s="117" t="s">
        <v>246</v>
      </c>
      <c r="X171" s="109" t="s">
        <v>245</v>
      </c>
      <c r="Y171" s="117" t="s">
        <v>246</v>
      </c>
      <c r="Z171" s="109" t="s">
        <v>245</v>
      </c>
      <c r="AA171" s="117" t="s">
        <v>246</v>
      </c>
      <c r="AB171" s="109" t="s">
        <v>245</v>
      </c>
      <c r="AC171" s="117" t="s">
        <v>246</v>
      </c>
    </row>
    <row r="172" spans="15:31">
      <c r="O172" s="109">
        <v>1</v>
      </c>
      <c r="P172" s="109" t="s">
        <v>74</v>
      </c>
      <c r="Q172" s="109" t="s">
        <v>75</v>
      </c>
      <c r="R172" s="18">
        <f>X87</f>
        <v>31</v>
      </c>
      <c r="S172" s="119">
        <f>Y87</f>
        <v>0.25</v>
      </c>
      <c r="T172" s="18">
        <f>X104</f>
        <v>88</v>
      </c>
      <c r="U172" s="119">
        <f>Y104</f>
        <v>0.39285714285714285</v>
      </c>
      <c r="V172" s="18">
        <f>X121</f>
        <v>32</v>
      </c>
      <c r="W172" s="119">
        <f>Y121</f>
        <v>0.20915032679738563</v>
      </c>
      <c r="X172" s="18">
        <f>X138</f>
        <v>36</v>
      </c>
      <c r="Y172" s="119">
        <f>Y138</f>
        <v>0.13846153846153847</v>
      </c>
      <c r="Z172" s="18">
        <f>X155</f>
        <v>36</v>
      </c>
      <c r="AA172" s="119">
        <f>Y155</f>
        <v>0.18556701030927836</v>
      </c>
      <c r="AB172" s="18">
        <f>SUM(R172,T172,V172,X172,Z172)</f>
        <v>223</v>
      </c>
      <c r="AC172" s="38">
        <f>AB172/SUM(AB172:AB173)</f>
        <v>0.23350785340314137</v>
      </c>
      <c r="AE172" s="2">
        <f>SUM(AB172:AB173)</f>
        <v>955</v>
      </c>
    </row>
    <row r="173" spans="15:31">
      <c r="O173" s="109"/>
      <c r="P173" s="109"/>
      <c r="Q173" s="109" t="s">
        <v>77</v>
      </c>
      <c r="R173" s="18">
        <f t="shared" ref="R173:R184" si="17">X88</f>
        <v>93</v>
      </c>
      <c r="S173" s="119">
        <f t="shared" ref="S173:S184" si="18">Y88</f>
        <v>0.75</v>
      </c>
      <c r="T173" s="18">
        <f t="shared" ref="T173:T184" si="19">X105</f>
        <v>136</v>
      </c>
      <c r="U173" s="119">
        <f t="shared" ref="U173:U184" si="20">Y105</f>
        <v>0.6071428571428571</v>
      </c>
      <c r="V173" s="18">
        <f t="shared" ref="V173:V184" si="21">X122</f>
        <v>121</v>
      </c>
      <c r="W173" s="119">
        <f t="shared" ref="W173:W184" si="22">Y122</f>
        <v>0.79084967320261434</v>
      </c>
      <c r="X173" s="18">
        <f t="shared" ref="X173:Y184" si="23">X139</f>
        <v>224</v>
      </c>
      <c r="Y173" s="119">
        <f t="shared" si="23"/>
        <v>0.86153846153846159</v>
      </c>
      <c r="Z173" s="18">
        <f t="shared" ref="Z173:Z184" si="24">X156</f>
        <v>158</v>
      </c>
      <c r="AA173" s="119">
        <f t="shared" ref="AA173:AA184" si="25">Y156</f>
        <v>0.81443298969072164</v>
      </c>
      <c r="AB173" s="18">
        <f t="shared" ref="AB173:AB184" si="26">SUM(R173,T173,V173,X173,Z173)</f>
        <v>732</v>
      </c>
      <c r="AC173" s="38">
        <f>AB173/SUM(AB172:AB173)</f>
        <v>0.7664921465968586</v>
      </c>
    </row>
    <row r="174" spans="15:31">
      <c r="O174" s="109">
        <v>2</v>
      </c>
      <c r="P174" s="109" t="s">
        <v>79</v>
      </c>
      <c r="Q174" s="109" t="s">
        <v>80</v>
      </c>
      <c r="R174" s="18">
        <f t="shared" si="17"/>
        <v>0</v>
      </c>
      <c r="S174" s="119">
        <f t="shared" si="18"/>
        <v>0</v>
      </c>
      <c r="T174" s="18">
        <f t="shared" si="19"/>
        <v>0</v>
      </c>
      <c r="U174" s="119">
        <f t="shared" si="20"/>
        <v>0</v>
      </c>
      <c r="V174" s="18">
        <f t="shared" si="21"/>
        <v>0</v>
      </c>
      <c r="W174" s="119">
        <f t="shared" si="22"/>
        <v>0</v>
      </c>
      <c r="X174" s="18">
        <f t="shared" si="23"/>
        <v>0</v>
      </c>
      <c r="Y174" s="119">
        <f t="shared" si="23"/>
        <v>0</v>
      </c>
      <c r="Z174" s="18">
        <f t="shared" si="24"/>
        <v>0</v>
      </c>
      <c r="AA174" s="119">
        <f t="shared" si="25"/>
        <v>0</v>
      </c>
      <c r="AB174" s="18">
        <f t="shared" si="26"/>
        <v>0</v>
      </c>
      <c r="AC174" s="38">
        <f>AB174/SUM(AB174:AB179)</f>
        <v>0</v>
      </c>
      <c r="AE174" s="2">
        <f>SUM(AB174:AB179)</f>
        <v>955</v>
      </c>
    </row>
    <row r="175" spans="15:31">
      <c r="O175" s="109"/>
      <c r="P175" s="109"/>
      <c r="Q175" s="109" t="s">
        <v>82</v>
      </c>
      <c r="R175" s="18">
        <f t="shared" si="17"/>
        <v>2</v>
      </c>
      <c r="S175" s="119">
        <f t="shared" si="18"/>
        <v>1.6129032258064516E-2</v>
      </c>
      <c r="T175" s="18">
        <f t="shared" si="19"/>
        <v>4</v>
      </c>
      <c r="U175" s="119">
        <f t="shared" si="20"/>
        <v>1.7857142857142856E-2</v>
      </c>
      <c r="V175" s="18">
        <f t="shared" si="21"/>
        <v>0</v>
      </c>
      <c r="W175" s="119">
        <f t="shared" si="22"/>
        <v>0</v>
      </c>
      <c r="X175" s="18">
        <f t="shared" si="23"/>
        <v>0</v>
      </c>
      <c r="Y175" s="119">
        <f t="shared" si="23"/>
        <v>0</v>
      </c>
      <c r="Z175" s="18">
        <f t="shared" si="24"/>
        <v>0</v>
      </c>
      <c r="AA175" s="119">
        <f t="shared" si="25"/>
        <v>0</v>
      </c>
      <c r="AB175" s="18">
        <f t="shared" si="26"/>
        <v>6</v>
      </c>
      <c r="AC175" s="38">
        <f>AB175/SUM(AB174:AB179)</f>
        <v>6.2827225130890054E-3</v>
      </c>
    </row>
    <row r="176" spans="15:31">
      <c r="O176" s="109"/>
      <c r="P176" s="109"/>
      <c r="Q176" s="109" t="s">
        <v>84</v>
      </c>
      <c r="R176" s="18">
        <f t="shared" si="17"/>
        <v>22</v>
      </c>
      <c r="S176" s="119">
        <f t="shared" si="18"/>
        <v>0.17741935483870969</v>
      </c>
      <c r="T176" s="18">
        <f t="shared" si="19"/>
        <v>24</v>
      </c>
      <c r="U176" s="119">
        <f t="shared" si="20"/>
        <v>0.10714285714285714</v>
      </c>
      <c r="V176" s="18">
        <f t="shared" si="21"/>
        <v>10</v>
      </c>
      <c r="W176" s="119">
        <f t="shared" si="22"/>
        <v>6.535947712418301E-2</v>
      </c>
      <c r="X176" s="18">
        <f t="shared" si="23"/>
        <v>2</v>
      </c>
      <c r="Y176" s="119">
        <f t="shared" si="23"/>
        <v>7.6923076923076927E-3</v>
      </c>
      <c r="Z176" s="18">
        <f t="shared" si="24"/>
        <v>18</v>
      </c>
      <c r="AA176" s="119">
        <f t="shared" si="25"/>
        <v>9.2783505154639179E-2</v>
      </c>
      <c r="AB176" s="18">
        <f t="shared" si="26"/>
        <v>76</v>
      </c>
      <c r="AC176" s="38">
        <f>AB176/SUM(AB174:AB179)</f>
        <v>7.9581151832460728E-2</v>
      </c>
    </row>
    <row r="177" spans="15:29">
      <c r="O177" s="109"/>
      <c r="P177" s="109"/>
      <c r="Q177" s="109" t="s">
        <v>243</v>
      </c>
      <c r="R177" s="18">
        <f t="shared" si="17"/>
        <v>40</v>
      </c>
      <c r="S177" s="119">
        <f t="shared" si="18"/>
        <v>0.32258064516129031</v>
      </c>
      <c r="T177" s="18">
        <f t="shared" si="19"/>
        <v>80</v>
      </c>
      <c r="U177" s="119">
        <f t="shared" si="20"/>
        <v>0.35714285714285715</v>
      </c>
      <c r="V177" s="18">
        <f t="shared" si="21"/>
        <v>81</v>
      </c>
      <c r="W177" s="119">
        <f t="shared" si="22"/>
        <v>0.52941176470588236</v>
      </c>
      <c r="X177" s="18">
        <f t="shared" si="23"/>
        <v>155</v>
      </c>
      <c r="Y177" s="119">
        <f t="shared" si="23"/>
        <v>0.59615384615384615</v>
      </c>
      <c r="Z177" s="18">
        <f t="shared" si="24"/>
        <v>82</v>
      </c>
      <c r="AA177" s="119">
        <f t="shared" si="25"/>
        <v>0.42268041237113402</v>
      </c>
      <c r="AB177" s="18">
        <f t="shared" si="26"/>
        <v>438</v>
      </c>
      <c r="AC177" s="38">
        <f>AB177/SUM(AB174:AB179)</f>
        <v>0.45863874345549738</v>
      </c>
    </row>
    <row r="178" spans="15:29">
      <c r="O178" s="109"/>
      <c r="P178" s="109"/>
      <c r="Q178" s="109" t="s">
        <v>88</v>
      </c>
      <c r="R178" s="18">
        <f t="shared" si="17"/>
        <v>51</v>
      </c>
      <c r="S178" s="119">
        <f t="shared" si="18"/>
        <v>0.41129032258064518</v>
      </c>
      <c r="T178" s="18">
        <f t="shared" si="19"/>
        <v>92</v>
      </c>
      <c r="U178" s="119">
        <f t="shared" si="20"/>
        <v>0.4107142857142857</v>
      </c>
      <c r="V178" s="18">
        <f t="shared" si="21"/>
        <v>51</v>
      </c>
      <c r="W178" s="119">
        <f t="shared" si="22"/>
        <v>0.33333333333333331</v>
      </c>
      <c r="X178" s="18">
        <f t="shared" si="23"/>
        <v>85</v>
      </c>
      <c r="Y178" s="119">
        <f t="shared" si="23"/>
        <v>0.32692307692307693</v>
      </c>
      <c r="Z178" s="18">
        <f t="shared" si="24"/>
        <v>81</v>
      </c>
      <c r="AA178" s="119">
        <f t="shared" si="25"/>
        <v>0.4175257731958763</v>
      </c>
      <c r="AB178" s="18">
        <f t="shared" si="26"/>
        <v>360</v>
      </c>
      <c r="AC178" s="38">
        <f>AB178/SUM(AB174:AB179)</f>
        <v>0.37696335078534032</v>
      </c>
    </row>
    <row r="179" spans="15:29">
      <c r="O179" s="109"/>
      <c r="P179" s="109"/>
      <c r="Q179" s="109" t="s">
        <v>89</v>
      </c>
      <c r="R179" s="18">
        <f t="shared" si="17"/>
        <v>9</v>
      </c>
      <c r="S179" s="119">
        <f t="shared" si="18"/>
        <v>7.2580645161290328E-2</v>
      </c>
      <c r="T179" s="18">
        <f t="shared" si="19"/>
        <v>24</v>
      </c>
      <c r="U179" s="119">
        <f t="shared" si="20"/>
        <v>0.10714285714285714</v>
      </c>
      <c r="V179" s="18">
        <f t="shared" si="21"/>
        <v>11</v>
      </c>
      <c r="W179" s="119">
        <f t="shared" si="22"/>
        <v>7.1895424836601302E-2</v>
      </c>
      <c r="X179" s="18">
        <f t="shared" si="23"/>
        <v>18</v>
      </c>
      <c r="Y179" s="119">
        <f t="shared" si="23"/>
        <v>6.9230769230769235E-2</v>
      </c>
      <c r="Z179" s="18">
        <f t="shared" si="24"/>
        <v>13</v>
      </c>
      <c r="AA179" s="119">
        <f t="shared" si="25"/>
        <v>6.7010309278350513E-2</v>
      </c>
      <c r="AB179" s="18">
        <f t="shared" si="26"/>
        <v>75</v>
      </c>
      <c r="AC179" s="38">
        <f>AB179/SUM(AB174:AB179)</f>
        <v>7.8534031413612565E-2</v>
      </c>
    </row>
    <row r="180" spans="15:29">
      <c r="O180" s="109">
        <v>3</v>
      </c>
      <c r="P180" s="109" t="s">
        <v>91</v>
      </c>
      <c r="Q180" s="109" t="s">
        <v>132</v>
      </c>
      <c r="R180" s="18">
        <f t="shared" si="17"/>
        <v>89</v>
      </c>
      <c r="S180" s="119">
        <f t="shared" si="18"/>
        <v>0.717741935483871</v>
      </c>
      <c r="T180" s="18">
        <f t="shared" si="19"/>
        <v>120</v>
      </c>
      <c r="U180" s="119">
        <f t="shared" si="20"/>
        <v>0.54054054054054057</v>
      </c>
      <c r="V180" s="18">
        <f t="shared" si="21"/>
        <v>114</v>
      </c>
      <c r="W180" s="119">
        <f t="shared" si="22"/>
        <v>0.74509803921568629</v>
      </c>
      <c r="X180" s="18">
        <f t="shared" si="23"/>
        <v>185</v>
      </c>
      <c r="Y180" s="119">
        <f t="shared" si="23"/>
        <v>0.71705426356589153</v>
      </c>
      <c r="Z180" s="18">
        <f t="shared" si="24"/>
        <v>139</v>
      </c>
      <c r="AA180" s="119">
        <f t="shared" si="25"/>
        <v>0.71649484536082475</v>
      </c>
      <c r="AB180" s="18">
        <f t="shared" si="26"/>
        <v>647</v>
      </c>
      <c r="AC180" s="38">
        <f>AB180/SUM(AB180:AB184)</f>
        <v>0.68033648790746581</v>
      </c>
    </row>
    <row r="181" spans="15:29">
      <c r="O181" s="109"/>
      <c r="P181" s="109"/>
      <c r="Q181" s="109" t="s">
        <v>92</v>
      </c>
      <c r="R181" s="18">
        <f t="shared" si="17"/>
        <v>5</v>
      </c>
      <c r="S181" s="119">
        <f t="shared" si="18"/>
        <v>4.0322580645161289E-2</v>
      </c>
      <c r="T181" s="18">
        <f t="shared" si="19"/>
        <v>46</v>
      </c>
      <c r="U181" s="119">
        <f t="shared" si="20"/>
        <v>0.2072072072072072</v>
      </c>
      <c r="V181" s="18">
        <f t="shared" si="21"/>
        <v>6</v>
      </c>
      <c r="W181" s="119">
        <f t="shared" si="22"/>
        <v>3.9215686274509803E-2</v>
      </c>
      <c r="X181" s="18">
        <f t="shared" si="23"/>
        <v>42</v>
      </c>
      <c r="Y181" s="119">
        <f t="shared" si="23"/>
        <v>0.16279069767441862</v>
      </c>
      <c r="Z181" s="18">
        <f t="shared" si="24"/>
        <v>43</v>
      </c>
      <c r="AA181" s="119">
        <f t="shared" si="25"/>
        <v>0.22164948453608246</v>
      </c>
      <c r="AB181" s="18">
        <f t="shared" si="26"/>
        <v>142</v>
      </c>
      <c r="AC181" s="38">
        <f>AB181/SUM(AB180:AB184)</f>
        <v>0.14931650893796003</v>
      </c>
    </row>
    <row r="182" spans="15:29">
      <c r="O182" s="109"/>
      <c r="P182" s="109"/>
      <c r="Q182" s="109" t="s">
        <v>93</v>
      </c>
      <c r="R182" s="18">
        <f t="shared" si="17"/>
        <v>10</v>
      </c>
      <c r="S182" s="119">
        <f t="shared" si="18"/>
        <v>8.0645161290322578E-2</v>
      </c>
      <c r="T182" s="18">
        <f t="shared" si="19"/>
        <v>2</v>
      </c>
      <c r="U182" s="119">
        <f t="shared" si="20"/>
        <v>9.0090090090090089E-3</v>
      </c>
      <c r="V182" s="18">
        <f t="shared" si="21"/>
        <v>4</v>
      </c>
      <c r="W182" s="119">
        <f t="shared" si="22"/>
        <v>2.6143790849673203E-2</v>
      </c>
      <c r="X182" s="18">
        <f t="shared" si="23"/>
        <v>1</v>
      </c>
      <c r="Y182" s="119">
        <f t="shared" si="23"/>
        <v>3.875968992248062E-3</v>
      </c>
      <c r="Z182" s="18">
        <f t="shared" si="24"/>
        <v>0</v>
      </c>
      <c r="AA182" s="119">
        <f t="shared" si="25"/>
        <v>0</v>
      </c>
      <c r="AB182" s="18">
        <f t="shared" si="26"/>
        <v>17</v>
      </c>
      <c r="AC182" s="38">
        <f>AB182/SUM(AB180:AB184)</f>
        <v>1.7875920084121977E-2</v>
      </c>
    </row>
    <row r="183" spans="15:29">
      <c r="O183" s="109"/>
      <c r="P183" s="109"/>
      <c r="Q183" s="109" t="s">
        <v>94</v>
      </c>
      <c r="R183" s="18">
        <f t="shared" si="17"/>
        <v>2</v>
      </c>
      <c r="S183" s="119">
        <f t="shared" si="18"/>
        <v>1.6129032258064516E-2</v>
      </c>
      <c r="T183" s="18">
        <f t="shared" si="19"/>
        <v>29</v>
      </c>
      <c r="U183" s="119">
        <f t="shared" si="20"/>
        <v>0.13063063063063063</v>
      </c>
      <c r="V183" s="18">
        <f t="shared" si="21"/>
        <v>2</v>
      </c>
      <c r="W183" s="119">
        <f t="shared" si="22"/>
        <v>1.3071895424836602E-2</v>
      </c>
      <c r="X183" s="18">
        <f t="shared" si="23"/>
        <v>3</v>
      </c>
      <c r="Y183" s="119">
        <f t="shared" si="23"/>
        <v>1.1627906976744186E-2</v>
      </c>
      <c r="Z183" s="18">
        <f t="shared" si="24"/>
        <v>1</v>
      </c>
      <c r="AA183" s="119">
        <f t="shared" si="25"/>
        <v>5.1546391752577319E-3</v>
      </c>
      <c r="AB183" s="18">
        <f t="shared" si="26"/>
        <v>37</v>
      </c>
      <c r="AC183" s="38">
        <f>AB183/SUM(AB180:AB184)</f>
        <v>3.8906414300736068E-2</v>
      </c>
    </row>
    <row r="184" spans="15:29">
      <c r="O184" s="109"/>
      <c r="P184" s="109"/>
      <c r="Q184" s="109" t="s">
        <v>95</v>
      </c>
      <c r="R184" s="18">
        <f t="shared" si="17"/>
        <v>18</v>
      </c>
      <c r="S184" s="119">
        <f t="shared" si="18"/>
        <v>0.14516129032258066</v>
      </c>
      <c r="T184" s="18">
        <f t="shared" si="19"/>
        <v>25</v>
      </c>
      <c r="U184" s="119">
        <f t="shared" si="20"/>
        <v>0.11261261261261261</v>
      </c>
      <c r="V184" s="18">
        <f t="shared" si="21"/>
        <v>27</v>
      </c>
      <c r="W184" s="119">
        <f t="shared" si="22"/>
        <v>0.17647058823529413</v>
      </c>
      <c r="X184" s="18">
        <f t="shared" si="23"/>
        <v>27</v>
      </c>
      <c r="Y184" s="119">
        <f t="shared" si="23"/>
        <v>0.10465116279069768</v>
      </c>
      <c r="Z184" s="18">
        <f t="shared" si="24"/>
        <v>11</v>
      </c>
      <c r="AA184" s="119">
        <f t="shared" si="25"/>
        <v>5.6701030927835051E-2</v>
      </c>
      <c r="AB184" s="18">
        <f t="shared" si="26"/>
        <v>108</v>
      </c>
      <c r="AC184" s="38">
        <f>AB184/SUM(AB180:AB184)</f>
        <v>0.11356466876971609</v>
      </c>
    </row>
  </sheetData>
  <mergeCells count="80">
    <mergeCell ref="O63:Y63"/>
    <mergeCell ref="O64:O65"/>
    <mergeCell ref="P64:P65"/>
    <mergeCell ref="Q64:Q65"/>
    <mergeCell ref="R64:S64"/>
    <mergeCell ref="T64:U64"/>
    <mergeCell ref="V64:W64"/>
    <mergeCell ref="O46:Y46"/>
    <mergeCell ref="O47:O48"/>
    <mergeCell ref="P47:P48"/>
    <mergeCell ref="Q47:Q48"/>
    <mergeCell ref="R47:S47"/>
    <mergeCell ref="T47:U47"/>
    <mergeCell ref="V47:W47"/>
    <mergeCell ref="X47:Y47"/>
    <mergeCell ref="O30:O31"/>
    <mergeCell ref="P30:P31"/>
    <mergeCell ref="O29:Y29"/>
    <mergeCell ref="O26:Y27"/>
    <mergeCell ref="Q30:Q31"/>
    <mergeCell ref="R30:S30"/>
    <mergeCell ref="T30:U30"/>
    <mergeCell ref="V30:W30"/>
    <mergeCell ref="X30:Y30"/>
    <mergeCell ref="C3:L3"/>
    <mergeCell ref="C4:L4"/>
    <mergeCell ref="C6:L6"/>
    <mergeCell ref="E8:L8"/>
    <mergeCell ref="C22:L24"/>
    <mergeCell ref="O81:Y82"/>
    <mergeCell ref="O84:Y84"/>
    <mergeCell ref="O85:O86"/>
    <mergeCell ref="P85:P86"/>
    <mergeCell ref="Q85:Q86"/>
    <mergeCell ref="R85:S85"/>
    <mergeCell ref="T85:U85"/>
    <mergeCell ref="V85:W85"/>
    <mergeCell ref="X85:Y85"/>
    <mergeCell ref="O101:Y101"/>
    <mergeCell ref="O102:O103"/>
    <mergeCell ref="P102:P103"/>
    <mergeCell ref="Q102:Q103"/>
    <mergeCell ref="R102:S102"/>
    <mergeCell ref="T102:U102"/>
    <mergeCell ref="V102:W102"/>
    <mergeCell ref="X102:Y102"/>
    <mergeCell ref="O118:Y118"/>
    <mergeCell ref="O119:O120"/>
    <mergeCell ref="P119:P120"/>
    <mergeCell ref="Q119:Q120"/>
    <mergeCell ref="R119:S119"/>
    <mergeCell ref="T119:U119"/>
    <mergeCell ref="V119:W119"/>
    <mergeCell ref="X119:Y119"/>
    <mergeCell ref="O135:Y135"/>
    <mergeCell ref="O136:O137"/>
    <mergeCell ref="P136:P137"/>
    <mergeCell ref="Q136:Q137"/>
    <mergeCell ref="R136:S136"/>
    <mergeCell ref="T136:U136"/>
    <mergeCell ref="V136:W136"/>
    <mergeCell ref="X136:Y136"/>
    <mergeCell ref="O152:Y152"/>
    <mergeCell ref="O153:O154"/>
    <mergeCell ref="P153:P154"/>
    <mergeCell ref="Q153:Q154"/>
    <mergeCell ref="R153:S153"/>
    <mergeCell ref="T153:U153"/>
    <mergeCell ref="V153:W153"/>
    <mergeCell ref="X153:Y153"/>
    <mergeCell ref="AB170:AC170"/>
    <mergeCell ref="O169:Y169"/>
    <mergeCell ref="O170:O171"/>
    <mergeCell ref="P170:P171"/>
    <mergeCell ref="Q170:Q171"/>
    <mergeCell ref="R170:S170"/>
    <mergeCell ref="T170:U170"/>
    <mergeCell ref="Z170:AA170"/>
    <mergeCell ref="V170:W170"/>
    <mergeCell ref="X170:Y170"/>
  </mergeCells>
  <pageMargins left="0.75" right="0.75" top="1" bottom="1" header="0.5" footer="0.5"/>
  <pageSetup paperSize="9"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O98"/>
  <sheetViews>
    <sheetView showGridLines="0" topLeftCell="A21" zoomScale="70" zoomScaleNormal="70" zoomScalePageLayoutView="80" workbookViewId="0">
      <selection activeCell="E6" sqref="E6"/>
    </sheetView>
  </sheetViews>
  <sheetFormatPr defaultColWidth="9" defaultRowHeight="14.4"/>
  <cols>
    <col min="1" max="1" width="3.88671875" style="10" customWidth="1"/>
    <col min="2" max="2" width="14.5546875" style="10" bestFit="1" customWidth="1"/>
    <col min="3" max="3" width="26.6640625" customWidth="1"/>
    <col min="4" max="4" width="11" bestFit="1" customWidth="1"/>
    <col min="5" max="5" width="24.33203125" bestFit="1" customWidth="1"/>
    <col min="6" max="14" width="4.44140625" hidden="1" customWidth="1"/>
    <col min="15" max="15" width="45.44140625" style="19" bestFit="1" customWidth="1"/>
  </cols>
  <sheetData>
    <row r="1" spans="1:15" ht="18.75" customHeight="1">
      <c r="A1" s="172" t="s">
        <v>273</v>
      </c>
      <c r="B1" s="173"/>
      <c r="C1" s="173"/>
      <c r="D1" s="173"/>
      <c r="E1" s="173"/>
      <c r="F1" s="173"/>
      <c r="G1" s="173"/>
      <c r="H1" s="173"/>
      <c r="I1" s="173"/>
      <c r="J1" s="173"/>
      <c r="K1" s="173"/>
      <c r="L1" s="173"/>
      <c r="M1" s="173"/>
      <c r="N1" s="173"/>
      <c r="O1" s="173"/>
    </row>
    <row r="2" spans="1:15" ht="18.75" customHeight="1">
      <c r="A2" s="173"/>
      <c r="B2" s="173"/>
      <c r="C2" s="173"/>
      <c r="D2" s="173"/>
      <c r="E2" s="173"/>
      <c r="F2" s="173"/>
      <c r="G2" s="173"/>
      <c r="H2" s="173"/>
      <c r="I2" s="173"/>
      <c r="J2" s="173"/>
      <c r="K2" s="173"/>
      <c r="L2" s="173"/>
      <c r="M2" s="173"/>
      <c r="N2" s="173"/>
      <c r="O2" s="173"/>
    </row>
    <row r="3" spans="1:15">
      <c r="A3" s="173"/>
      <c r="B3" s="173"/>
      <c r="C3" s="173"/>
      <c r="D3" s="173"/>
      <c r="E3" s="173"/>
      <c r="F3" s="173"/>
      <c r="G3" s="173"/>
      <c r="H3" s="173"/>
      <c r="I3" s="173"/>
      <c r="J3" s="173"/>
      <c r="K3" s="173"/>
      <c r="L3" s="173"/>
      <c r="M3" s="173"/>
      <c r="N3" s="173"/>
      <c r="O3" s="173"/>
    </row>
    <row r="4" spans="1:15" ht="15.6">
      <c r="A4" s="170" t="s">
        <v>123</v>
      </c>
      <c r="B4" s="170"/>
      <c r="C4" s="170"/>
      <c r="D4" s="170"/>
      <c r="E4" s="2"/>
      <c r="F4" s="2"/>
      <c r="G4" s="2"/>
      <c r="H4" s="2"/>
      <c r="I4" s="2"/>
      <c r="J4" s="2"/>
      <c r="K4" s="2"/>
    </row>
    <row r="5" spans="1:15">
      <c r="A5" s="6" t="s">
        <v>68</v>
      </c>
      <c r="B5" s="6" t="s">
        <v>69</v>
      </c>
      <c r="C5" s="6" t="s">
        <v>70</v>
      </c>
      <c r="D5" s="6" t="s">
        <v>71</v>
      </c>
      <c r="E5" s="6" t="s">
        <v>150</v>
      </c>
    </row>
    <row r="6" spans="1:15">
      <c r="A6" s="7">
        <v>1</v>
      </c>
      <c r="B6" s="7" t="s">
        <v>74</v>
      </c>
      <c r="C6" s="9" t="s">
        <v>75</v>
      </c>
      <c r="D6" s="10">
        <f>COUNTIF(C22:C1000,"Laki-Laki")</f>
        <v>30</v>
      </c>
      <c r="E6" s="11">
        <f>+D6/77</f>
        <v>0.38961038961038963</v>
      </c>
    </row>
    <row r="7" spans="1:15">
      <c r="A7" s="12"/>
      <c r="B7" s="12"/>
      <c r="C7" s="14" t="s">
        <v>77</v>
      </c>
      <c r="D7" s="12">
        <f>COUNTIF(C22:C1000,"Perempuan")</f>
        <v>47</v>
      </c>
      <c r="E7" s="11">
        <f t="shared" ref="E7:E18" si="0">+D7/77</f>
        <v>0.61038961038961037</v>
      </c>
    </row>
    <row r="8" spans="1:15">
      <c r="A8" s="12">
        <v>2</v>
      </c>
      <c r="B8" s="12" t="s">
        <v>79</v>
      </c>
      <c r="C8" s="14" t="s">
        <v>80</v>
      </c>
      <c r="D8" s="12">
        <f>COUNTIF(D22:D1000,"SD Kebawah")</f>
        <v>0</v>
      </c>
      <c r="E8" s="11">
        <f t="shared" si="0"/>
        <v>0</v>
      </c>
    </row>
    <row r="9" spans="1:15">
      <c r="A9" s="12"/>
      <c r="B9" s="12"/>
      <c r="C9" s="14" t="s">
        <v>82</v>
      </c>
      <c r="D9" s="12">
        <f>COUNTIF(D22:D1000,"SLTP")</f>
        <v>1</v>
      </c>
      <c r="E9" s="11">
        <f t="shared" si="0"/>
        <v>1.2987012987012988E-2</v>
      </c>
    </row>
    <row r="10" spans="1:15">
      <c r="A10" s="12"/>
      <c r="B10" s="12"/>
      <c r="C10" s="14" t="s">
        <v>84</v>
      </c>
      <c r="D10" s="12">
        <f>COUNTIF(D22:D1000,"SLTA")</f>
        <v>14</v>
      </c>
      <c r="E10" s="11">
        <f t="shared" si="0"/>
        <v>0.18181818181818182</v>
      </c>
    </row>
    <row r="11" spans="1:15">
      <c r="A11" s="12"/>
      <c r="B11" s="12"/>
      <c r="C11" s="14" t="s">
        <v>86</v>
      </c>
      <c r="D11" s="12">
        <f>COUNTIF(D22:D1000,"D1 - D3 - D4")</f>
        <v>14</v>
      </c>
      <c r="E11" s="11">
        <f t="shared" si="0"/>
        <v>0.18181818181818182</v>
      </c>
    </row>
    <row r="12" spans="1:15">
      <c r="A12" s="12"/>
      <c r="B12" s="12"/>
      <c r="C12" s="14" t="s">
        <v>88</v>
      </c>
      <c r="D12" s="12">
        <f>COUNTIF(D22:D1000,"S-1")</f>
        <v>38</v>
      </c>
      <c r="E12" s="11">
        <f t="shared" si="0"/>
        <v>0.4935064935064935</v>
      </c>
    </row>
    <row r="13" spans="1:15">
      <c r="A13" s="12"/>
      <c r="B13" s="12"/>
      <c r="C13" s="14" t="s">
        <v>89</v>
      </c>
      <c r="D13" s="12">
        <f>COUNTIF(D22:D1000,"S-2 ke atas")</f>
        <v>10</v>
      </c>
      <c r="E13" s="11">
        <f t="shared" si="0"/>
        <v>0.12987012987012986</v>
      </c>
    </row>
    <row r="14" spans="1:15">
      <c r="A14" s="12">
        <v>3</v>
      </c>
      <c r="B14" s="12" t="s">
        <v>91</v>
      </c>
      <c r="C14" s="26" t="s">
        <v>132</v>
      </c>
      <c r="D14" s="15">
        <f>COUNTIF(E22:E1000,"PNS/TNI/POLRI")</f>
        <v>22</v>
      </c>
      <c r="E14" s="11">
        <f t="shared" si="0"/>
        <v>0.2857142857142857</v>
      </c>
    </row>
    <row r="15" spans="1:15">
      <c r="A15" s="16"/>
      <c r="B15" s="16"/>
      <c r="C15" s="26" t="s">
        <v>92</v>
      </c>
      <c r="D15" s="15">
        <f>COUNTIF(E22:E1000,"Instansi Luar")</f>
        <v>7</v>
      </c>
      <c r="E15" s="11">
        <f t="shared" si="0"/>
        <v>9.0909090909090912E-2</v>
      </c>
    </row>
    <row r="16" spans="1:15">
      <c r="A16" s="16"/>
      <c r="B16" s="16"/>
      <c r="C16" s="24" t="s">
        <v>93</v>
      </c>
      <c r="D16" s="15">
        <f>COUNTIF(E22:E1000,"Wirausahawan/Usahawan")</f>
        <v>1</v>
      </c>
      <c r="E16" s="11">
        <f t="shared" si="0"/>
        <v>1.2987012987012988E-2</v>
      </c>
    </row>
    <row r="17" spans="1:15">
      <c r="A17" s="12"/>
      <c r="B17" s="12"/>
      <c r="C17" s="26" t="s">
        <v>94</v>
      </c>
      <c r="D17" s="15">
        <f>COUNTIF(E22:E1000,"Pelajar/Mahasiswa")</f>
        <v>1</v>
      </c>
      <c r="E17" s="11">
        <f t="shared" si="0"/>
        <v>1.2987012987012988E-2</v>
      </c>
    </row>
    <row r="18" spans="1:15">
      <c r="A18" s="12"/>
      <c r="B18" s="12"/>
      <c r="C18" s="14" t="s">
        <v>95</v>
      </c>
      <c r="D18" s="15">
        <f>COUNTIF(E22:E1000,"Lainnya")</f>
        <v>46</v>
      </c>
      <c r="E18" s="11">
        <f t="shared" si="0"/>
        <v>0.59740259740259738</v>
      </c>
    </row>
    <row r="19" spans="1:15">
      <c r="A19" s="124"/>
      <c r="B19" s="124"/>
      <c r="C19" s="125"/>
      <c r="D19" s="126"/>
      <c r="E19" s="127"/>
      <c r="F19" s="5">
        <f>AVERAGE(F22:F1000)</f>
        <v>3.5974025974025974</v>
      </c>
      <c r="G19" s="5">
        <f t="shared" ref="G19:N19" si="1">AVERAGE(G22:G1000)</f>
        <v>3.5714285714285716</v>
      </c>
      <c r="H19" s="5">
        <f t="shared" si="1"/>
        <v>3.5844155844155843</v>
      </c>
      <c r="I19" s="5">
        <f t="shared" si="1"/>
        <v>3.8701298701298703</v>
      </c>
      <c r="J19" s="5">
        <f t="shared" si="1"/>
        <v>3.5454545454545454</v>
      </c>
      <c r="K19" s="5">
        <f t="shared" si="1"/>
        <v>3.5844155844155843</v>
      </c>
      <c r="L19" s="5">
        <f t="shared" si="1"/>
        <v>3.5714285714285716</v>
      </c>
      <c r="M19" s="5">
        <f t="shared" si="1"/>
        <v>3.8701298701298703</v>
      </c>
      <c r="N19" s="5">
        <f t="shared" si="1"/>
        <v>3.5454545454545454</v>
      </c>
    </row>
    <row r="20" spans="1:15">
      <c r="A20" s="171"/>
      <c r="B20" s="171"/>
      <c r="C20" s="171"/>
      <c r="D20" s="171"/>
      <c r="E20" s="171"/>
      <c r="F20" s="171"/>
      <c r="G20" s="171"/>
      <c r="H20" s="171"/>
      <c r="I20" s="171"/>
      <c r="J20" s="171"/>
      <c r="K20" s="171"/>
      <c r="L20" s="171"/>
      <c r="M20" s="171"/>
      <c r="N20" s="171"/>
    </row>
    <row r="21" spans="1:15">
      <c r="A21" s="120" t="s">
        <v>125</v>
      </c>
      <c r="B21" s="120"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c r="A22" s="182">
        <v>1</v>
      </c>
      <c r="B22" s="183">
        <v>35</v>
      </c>
      <c r="C22" s="182" t="s">
        <v>131</v>
      </c>
      <c r="D22" s="182" t="s">
        <v>137</v>
      </c>
      <c r="E22" s="182" t="s">
        <v>133</v>
      </c>
      <c r="F22" s="183">
        <v>3</v>
      </c>
      <c r="G22" s="183">
        <v>3</v>
      </c>
      <c r="H22" s="183">
        <v>3</v>
      </c>
      <c r="I22" s="183">
        <v>4</v>
      </c>
      <c r="J22" s="183">
        <v>3</v>
      </c>
      <c r="K22" s="183">
        <v>3</v>
      </c>
      <c r="L22" s="183">
        <v>3</v>
      </c>
      <c r="M22" s="183">
        <v>3</v>
      </c>
      <c r="N22" s="183">
        <v>3</v>
      </c>
      <c r="O22" s="184" t="s">
        <v>22</v>
      </c>
    </row>
    <row r="23" spans="1:15">
      <c r="A23" s="182">
        <v>2</v>
      </c>
      <c r="B23" s="183">
        <v>35</v>
      </c>
      <c r="C23" s="182" t="s">
        <v>131</v>
      </c>
      <c r="D23" s="182" t="s">
        <v>84</v>
      </c>
      <c r="E23" s="182" t="s">
        <v>92</v>
      </c>
      <c r="F23" s="183">
        <v>4</v>
      </c>
      <c r="G23" s="183">
        <v>4</v>
      </c>
      <c r="H23" s="183">
        <v>4</v>
      </c>
      <c r="I23" s="183">
        <v>4</v>
      </c>
      <c r="J23" s="183">
        <v>4</v>
      </c>
      <c r="K23" s="183">
        <v>4</v>
      </c>
      <c r="L23" s="183">
        <v>4</v>
      </c>
      <c r="M23" s="183">
        <v>4</v>
      </c>
      <c r="N23" s="183">
        <v>4</v>
      </c>
      <c r="O23" s="184" t="s">
        <v>661</v>
      </c>
    </row>
    <row r="24" spans="1:15">
      <c r="A24" s="182">
        <v>3</v>
      </c>
      <c r="B24" s="183">
        <v>30</v>
      </c>
      <c r="C24" s="182" t="s">
        <v>131</v>
      </c>
      <c r="D24" s="182" t="s">
        <v>88</v>
      </c>
      <c r="E24" s="182" t="s">
        <v>133</v>
      </c>
      <c r="F24" s="183">
        <v>4</v>
      </c>
      <c r="G24" s="183">
        <v>3</v>
      </c>
      <c r="H24" s="183">
        <v>3</v>
      </c>
      <c r="I24" s="183">
        <v>4</v>
      </c>
      <c r="J24" s="183">
        <v>3</v>
      </c>
      <c r="K24" s="183">
        <v>4</v>
      </c>
      <c r="L24" s="183">
        <v>3</v>
      </c>
      <c r="M24" s="183">
        <v>1</v>
      </c>
      <c r="N24" s="183">
        <v>3</v>
      </c>
      <c r="O24" s="184" t="s">
        <v>144</v>
      </c>
    </row>
    <row r="25" spans="1:15">
      <c r="A25" s="182">
        <v>4</v>
      </c>
      <c r="B25" s="183">
        <v>36</v>
      </c>
      <c r="C25" s="182" t="s">
        <v>131</v>
      </c>
      <c r="D25" s="182" t="s">
        <v>137</v>
      </c>
      <c r="E25" s="182" t="s">
        <v>133</v>
      </c>
      <c r="F25" s="183">
        <v>4</v>
      </c>
      <c r="G25" s="183">
        <v>4</v>
      </c>
      <c r="H25" s="183">
        <v>4</v>
      </c>
      <c r="I25" s="183">
        <v>4</v>
      </c>
      <c r="J25" s="183">
        <v>4</v>
      </c>
      <c r="K25" s="183">
        <v>4</v>
      </c>
      <c r="L25" s="183">
        <v>4</v>
      </c>
      <c r="M25" s="183">
        <v>4</v>
      </c>
      <c r="N25" s="183">
        <v>4</v>
      </c>
      <c r="O25" s="184" t="s">
        <v>662</v>
      </c>
    </row>
    <row r="26" spans="1:15">
      <c r="A26" s="182">
        <v>5</v>
      </c>
      <c r="B26" s="183">
        <v>26</v>
      </c>
      <c r="C26" s="182" t="s">
        <v>135</v>
      </c>
      <c r="D26" s="182" t="s">
        <v>86</v>
      </c>
      <c r="E26" s="182" t="s">
        <v>133</v>
      </c>
      <c r="F26" s="183">
        <v>3</v>
      </c>
      <c r="G26" s="183">
        <v>3</v>
      </c>
      <c r="H26" s="183">
        <v>3</v>
      </c>
      <c r="I26" s="183">
        <v>4</v>
      </c>
      <c r="J26" s="183">
        <v>3</v>
      </c>
      <c r="K26" s="183">
        <v>3</v>
      </c>
      <c r="L26" s="183">
        <v>3</v>
      </c>
      <c r="M26" s="183">
        <v>4</v>
      </c>
      <c r="N26" s="183">
        <v>4</v>
      </c>
      <c r="O26" s="184" t="s">
        <v>663</v>
      </c>
    </row>
    <row r="27" spans="1:15">
      <c r="A27" s="182">
        <v>6</v>
      </c>
      <c r="B27" s="183">
        <v>21</v>
      </c>
      <c r="C27" s="182" t="s">
        <v>131</v>
      </c>
      <c r="D27" s="182" t="s">
        <v>86</v>
      </c>
      <c r="E27" s="182" t="s">
        <v>133</v>
      </c>
      <c r="F27" s="183">
        <v>3</v>
      </c>
      <c r="G27" s="183">
        <v>3</v>
      </c>
      <c r="H27" s="183">
        <v>3</v>
      </c>
      <c r="I27" s="183">
        <v>3</v>
      </c>
      <c r="J27" s="183">
        <v>3</v>
      </c>
      <c r="K27" s="183">
        <v>3</v>
      </c>
      <c r="L27" s="183">
        <v>3</v>
      </c>
      <c r="M27" s="183">
        <v>3</v>
      </c>
      <c r="N27" s="183">
        <v>3</v>
      </c>
      <c r="O27" s="184" t="s">
        <v>664</v>
      </c>
    </row>
    <row r="28" spans="1:15" ht="57.6">
      <c r="A28" s="182">
        <v>7</v>
      </c>
      <c r="B28" s="183">
        <v>36</v>
      </c>
      <c r="C28" s="182" t="s">
        <v>131</v>
      </c>
      <c r="D28" s="182" t="s">
        <v>88</v>
      </c>
      <c r="E28" s="182" t="s">
        <v>133</v>
      </c>
      <c r="F28" s="183">
        <v>3</v>
      </c>
      <c r="G28" s="183">
        <v>3</v>
      </c>
      <c r="H28" s="183">
        <v>4</v>
      </c>
      <c r="I28" s="183">
        <v>4</v>
      </c>
      <c r="J28" s="183">
        <v>3</v>
      </c>
      <c r="K28" s="183">
        <v>4</v>
      </c>
      <c r="L28" s="183">
        <v>3</v>
      </c>
      <c r="M28" s="183">
        <v>4</v>
      </c>
      <c r="N28" s="183">
        <v>3</v>
      </c>
      <c r="O28" s="184" t="s">
        <v>665</v>
      </c>
    </row>
    <row r="29" spans="1:15">
      <c r="A29" s="182">
        <v>8</v>
      </c>
      <c r="B29" s="183">
        <v>25</v>
      </c>
      <c r="C29" s="182" t="s">
        <v>131</v>
      </c>
      <c r="D29" s="182" t="s">
        <v>88</v>
      </c>
      <c r="E29" s="182" t="s">
        <v>133</v>
      </c>
      <c r="F29" s="183">
        <v>3</v>
      </c>
      <c r="G29" s="183">
        <v>3</v>
      </c>
      <c r="H29" s="183">
        <v>3</v>
      </c>
      <c r="I29" s="183">
        <v>4</v>
      </c>
      <c r="J29" s="183">
        <v>3</v>
      </c>
      <c r="K29" s="183">
        <v>3</v>
      </c>
      <c r="L29" s="183">
        <v>3</v>
      </c>
      <c r="M29" s="183">
        <v>4</v>
      </c>
      <c r="N29" s="183">
        <v>3</v>
      </c>
      <c r="O29" s="184" t="s">
        <v>134</v>
      </c>
    </row>
    <row r="30" spans="1:15" ht="28.8">
      <c r="A30" s="182">
        <v>9</v>
      </c>
      <c r="B30" s="183">
        <v>42</v>
      </c>
      <c r="C30" s="182" t="s">
        <v>131</v>
      </c>
      <c r="D30" s="182" t="s">
        <v>88</v>
      </c>
      <c r="E30" s="182" t="s">
        <v>132</v>
      </c>
      <c r="F30" s="183">
        <v>4</v>
      </c>
      <c r="G30" s="183">
        <v>4</v>
      </c>
      <c r="H30" s="183">
        <v>4</v>
      </c>
      <c r="I30" s="183">
        <v>4</v>
      </c>
      <c r="J30" s="183">
        <v>4</v>
      </c>
      <c r="K30" s="183">
        <v>4</v>
      </c>
      <c r="L30" s="183">
        <v>4</v>
      </c>
      <c r="M30" s="183">
        <v>4</v>
      </c>
      <c r="N30" s="183">
        <v>4</v>
      </c>
      <c r="O30" s="184" t="s">
        <v>666</v>
      </c>
    </row>
    <row r="31" spans="1:15">
      <c r="A31" s="182">
        <v>10</v>
      </c>
      <c r="B31" s="183">
        <v>40</v>
      </c>
      <c r="C31" s="182" t="s">
        <v>131</v>
      </c>
      <c r="D31" s="182" t="s">
        <v>88</v>
      </c>
      <c r="E31" s="182" t="s">
        <v>132</v>
      </c>
      <c r="F31" s="183">
        <v>4</v>
      </c>
      <c r="G31" s="183">
        <v>4</v>
      </c>
      <c r="H31" s="183">
        <v>4</v>
      </c>
      <c r="I31" s="183">
        <v>4</v>
      </c>
      <c r="J31" s="183">
        <v>4</v>
      </c>
      <c r="K31" s="183">
        <v>4</v>
      </c>
      <c r="L31" s="183">
        <v>4</v>
      </c>
      <c r="M31" s="183">
        <v>4</v>
      </c>
      <c r="N31" s="183">
        <v>4</v>
      </c>
      <c r="O31" s="184" t="s">
        <v>524</v>
      </c>
    </row>
    <row r="32" spans="1:15" ht="28.8">
      <c r="A32" s="182">
        <v>11</v>
      </c>
      <c r="B32" s="183">
        <v>43</v>
      </c>
      <c r="C32" s="182" t="s">
        <v>131</v>
      </c>
      <c r="D32" s="182" t="s">
        <v>137</v>
      </c>
      <c r="E32" s="182" t="s">
        <v>133</v>
      </c>
      <c r="F32" s="183">
        <v>4</v>
      </c>
      <c r="G32" s="183">
        <v>4</v>
      </c>
      <c r="H32" s="183">
        <v>4</v>
      </c>
      <c r="I32" s="183">
        <v>4</v>
      </c>
      <c r="J32" s="183">
        <v>4</v>
      </c>
      <c r="K32" s="183">
        <v>4</v>
      </c>
      <c r="L32" s="183">
        <v>4</v>
      </c>
      <c r="M32" s="183">
        <v>4</v>
      </c>
      <c r="N32" s="183">
        <v>4</v>
      </c>
      <c r="O32" s="184" t="s">
        <v>667</v>
      </c>
    </row>
    <row r="33" spans="1:15">
      <c r="A33" s="182">
        <v>12</v>
      </c>
      <c r="B33" s="183">
        <v>26</v>
      </c>
      <c r="C33" s="182" t="s">
        <v>131</v>
      </c>
      <c r="D33" s="182" t="s">
        <v>88</v>
      </c>
      <c r="E33" s="182" t="s">
        <v>133</v>
      </c>
      <c r="F33" s="183">
        <v>3</v>
      </c>
      <c r="G33" s="183">
        <v>3</v>
      </c>
      <c r="H33" s="183">
        <v>3</v>
      </c>
      <c r="I33" s="183">
        <v>4</v>
      </c>
      <c r="J33" s="183">
        <v>3</v>
      </c>
      <c r="K33" s="183">
        <v>3</v>
      </c>
      <c r="L33" s="183">
        <v>3</v>
      </c>
      <c r="M33" s="183">
        <v>4</v>
      </c>
      <c r="N33" s="183">
        <v>2</v>
      </c>
      <c r="O33" s="184" t="s">
        <v>134</v>
      </c>
    </row>
    <row r="34" spans="1:15">
      <c r="A34" s="182">
        <v>13</v>
      </c>
      <c r="B34" s="183">
        <v>26</v>
      </c>
      <c r="C34" s="182" t="s">
        <v>135</v>
      </c>
      <c r="D34" s="182" t="s">
        <v>88</v>
      </c>
      <c r="E34" s="182" t="s">
        <v>133</v>
      </c>
      <c r="F34" s="183">
        <v>4</v>
      </c>
      <c r="G34" s="183">
        <v>4</v>
      </c>
      <c r="H34" s="183">
        <v>4</v>
      </c>
      <c r="I34" s="183">
        <v>4</v>
      </c>
      <c r="J34" s="183">
        <v>4</v>
      </c>
      <c r="K34" s="183">
        <v>4</v>
      </c>
      <c r="L34" s="183">
        <v>4</v>
      </c>
      <c r="M34" s="183">
        <v>4</v>
      </c>
      <c r="N34" s="183">
        <v>4</v>
      </c>
      <c r="O34" s="184" t="s">
        <v>173</v>
      </c>
    </row>
    <row r="35" spans="1:15">
      <c r="A35" s="182">
        <v>14</v>
      </c>
      <c r="B35" s="183">
        <v>26</v>
      </c>
      <c r="C35" s="182" t="s">
        <v>135</v>
      </c>
      <c r="D35" s="182" t="s">
        <v>88</v>
      </c>
      <c r="E35" s="182" t="s">
        <v>133</v>
      </c>
      <c r="F35" s="183">
        <v>4</v>
      </c>
      <c r="G35" s="183">
        <v>4</v>
      </c>
      <c r="H35" s="183">
        <v>4</v>
      </c>
      <c r="I35" s="183">
        <v>4</v>
      </c>
      <c r="J35" s="183">
        <v>4</v>
      </c>
      <c r="K35" s="183">
        <v>4</v>
      </c>
      <c r="L35" s="183">
        <v>4</v>
      </c>
      <c r="M35" s="183">
        <v>4</v>
      </c>
      <c r="N35" s="183">
        <v>4</v>
      </c>
      <c r="O35" s="184" t="s">
        <v>147</v>
      </c>
    </row>
    <row r="36" spans="1:15">
      <c r="A36" s="182">
        <v>15</v>
      </c>
      <c r="B36" s="183">
        <v>28</v>
      </c>
      <c r="C36" s="182" t="s">
        <v>131</v>
      </c>
      <c r="D36" s="182" t="s">
        <v>88</v>
      </c>
      <c r="E36" s="182" t="s">
        <v>133</v>
      </c>
      <c r="F36" s="183">
        <v>4</v>
      </c>
      <c r="G36" s="183">
        <v>4</v>
      </c>
      <c r="H36" s="183">
        <v>4</v>
      </c>
      <c r="I36" s="183">
        <v>4</v>
      </c>
      <c r="J36" s="183">
        <v>4</v>
      </c>
      <c r="K36" s="183">
        <v>4</v>
      </c>
      <c r="L36" s="183">
        <v>4</v>
      </c>
      <c r="M36" s="183">
        <v>4</v>
      </c>
      <c r="N36" s="183">
        <v>4</v>
      </c>
      <c r="O36" s="184" t="s">
        <v>175</v>
      </c>
    </row>
    <row r="37" spans="1:15">
      <c r="A37" s="182">
        <v>16</v>
      </c>
      <c r="B37" s="183">
        <v>47</v>
      </c>
      <c r="C37" s="182" t="s">
        <v>131</v>
      </c>
      <c r="D37" s="182" t="s">
        <v>88</v>
      </c>
      <c r="E37" s="182" t="s">
        <v>133</v>
      </c>
      <c r="F37" s="183">
        <v>4</v>
      </c>
      <c r="G37" s="183">
        <v>4</v>
      </c>
      <c r="H37" s="183">
        <v>4</v>
      </c>
      <c r="I37" s="183">
        <v>4</v>
      </c>
      <c r="J37" s="183">
        <v>4</v>
      </c>
      <c r="K37" s="183">
        <v>4</v>
      </c>
      <c r="L37" s="183">
        <v>4</v>
      </c>
      <c r="M37" s="183">
        <v>4</v>
      </c>
      <c r="N37" s="183">
        <v>4</v>
      </c>
      <c r="O37" s="184" t="s">
        <v>668</v>
      </c>
    </row>
    <row r="38" spans="1:15">
      <c r="A38" s="182">
        <v>17</v>
      </c>
      <c r="B38" s="183">
        <v>46</v>
      </c>
      <c r="C38" s="182" t="s">
        <v>131</v>
      </c>
      <c r="D38" s="182" t="s">
        <v>86</v>
      </c>
      <c r="E38" s="182" t="s">
        <v>92</v>
      </c>
      <c r="F38" s="183">
        <v>3</v>
      </c>
      <c r="G38" s="183">
        <v>3</v>
      </c>
      <c r="H38" s="183">
        <v>3</v>
      </c>
      <c r="I38" s="183">
        <v>4</v>
      </c>
      <c r="J38" s="183">
        <v>3</v>
      </c>
      <c r="K38" s="183">
        <v>3</v>
      </c>
      <c r="L38" s="183">
        <v>3</v>
      </c>
      <c r="M38" s="183">
        <v>4</v>
      </c>
      <c r="N38" s="183">
        <v>3</v>
      </c>
      <c r="O38" s="184" t="s">
        <v>669</v>
      </c>
    </row>
    <row r="39" spans="1:15" ht="28.8">
      <c r="A39" s="182">
        <v>18</v>
      </c>
      <c r="B39" s="183">
        <v>56</v>
      </c>
      <c r="C39" s="182" t="s">
        <v>131</v>
      </c>
      <c r="D39" s="182" t="s">
        <v>88</v>
      </c>
      <c r="E39" s="182" t="s">
        <v>133</v>
      </c>
      <c r="F39" s="183">
        <v>4</v>
      </c>
      <c r="G39" s="183">
        <v>4</v>
      </c>
      <c r="H39" s="183">
        <v>4</v>
      </c>
      <c r="I39" s="183">
        <v>4</v>
      </c>
      <c r="J39" s="183">
        <v>4</v>
      </c>
      <c r="K39" s="183">
        <v>4</v>
      </c>
      <c r="L39" s="183">
        <v>4</v>
      </c>
      <c r="M39" s="183">
        <v>4</v>
      </c>
      <c r="N39" s="183">
        <v>4</v>
      </c>
      <c r="O39" s="184" t="s">
        <v>670</v>
      </c>
    </row>
    <row r="40" spans="1:15" ht="28.8">
      <c r="A40" s="182">
        <v>19</v>
      </c>
      <c r="B40" s="183">
        <v>30</v>
      </c>
      <c r="C40" s="182" t="s">
        <v>131</v>
      </c>
      <c r="D40" s="182" t="s">
        <v>88</v>
      </c>
      <c r="E40" s="182" t="s">
        <v>133</v>
      </c>
      <c r="F40" s="183">
        <v>4</v>
      </c>
      <c r="G40" s="183">
        <v>4</v>
      </c>
      <c r="H40" s="183">
        <v>4</v>
      </c>
      <c r="I40" s="183">
        <v>4</v>
      </c>
      <c r="J40" s="183">
        <v>4</v>
      </c>
      <c r="K40" s="183">
        <v>4</v>
      </c>
      <c r="L40" s="183">
        <v>4</v>
      </c>
      <c r="M40" s="183">
        <v>4</v>
      </c>
      <c r="N40" s="183">
        <v>4</v>
      </c>
      <c r="O40" s="184" t="s">
        <v>671</v>
      </c>
    </row>
    <row r="41" spans="1:15">
      <c r="A41" s="182">
        <v>20</v>
      </c>
      <c r="B41" s="183">
        <v>51</v>
      </c>
      <c r="C41" s="182" t="s">
        <v>135</v>
      </c>
      <c r="D41" s="182" t="s">
        <v>88</v>
      </c>
      <c r="E41" s="182" t="s">
        <v>133</v>
      </c>
      <c r="F41" s="183">
        <v>4</v>
      </c>
      <c r="G41" s="183">
        <v>4</v>
      </c>
      <c r="H41" s="183">
        <v>4</v>
      </c>
      <c r="I41" s="183">
        <v>4</v>
      </c>
      <c r="J41" s="183">
        <v>4</v>
      </c>
      <c r="K41" s="183">
        <v>4</v>
      </c>
      <c r="L41" s="183">
        <v>3</v>
      </c>
      <c r="M41" s="183">
        <v>4</v>
      </c>
      <c r="N41" s="183">
        <v>3</v>
      </c>
      <c r="O41" s="184" t="s">
        <v>160</v>
      </c>
    </row>
    <row r="42" spans="1:15">
      <c r="A42" s="182">
        <v>21</v>
      </c>
      <c r="B42" s="183">
        <v>25</v>
      </c>
      <c r="C42" s="182" t="s">
        <v>131</v>
      </c>
      <c r="D42" s="182" t="s">
        <v>86</v>
      </c>
      <c r="E42" s="182" t="s">
        <v>133</v>
      </c>
      <c r="F42" s="183">
        <v>4</v>
      </c>
      <c r="G42" s="183">
        <v>3</v>
      </c>
      <c r="H42" s="183">
        <v>3</v>
      </c>
      <c r="I42" s="183">
        <v>4</v>
      </c>
      <c r="J42" s="183">
        <v>3</v>
      </c>
      <c r="K42" s="183">
        <v>3</v>
      </c>
      <c r="L42" s="183">
        <v>3</v>
      </c>
      <c r="M42" s="183">
        <v>4</v>
      </c>
      <c r="N42" s="183">
        <v>3</v>
      </c>
      <c r="O42" s="184" t="s">
        <v>672</v>
      </c>
    </row>
    <row r="43" spans="1:15">
      <c r="A43" s="182">
        <v>22</v>
      </c>
      <c r="B43" s="183">
        <v>36</v>
      </c>
      <c r="C43" s="182" t="s">
        <v>131</v>
      </c>
      <c r="D43" s="182" t="s">
        <v>84</v>
      </c>
      <c r="E43" s="182" t="s">
        <v>92</v>
      </c>
      <c r="F43" s="183">
        <v>4</v>
      </c>
      <c r="G43" s="183">
        <v>4</v>
      </c>
      <c r="H43" s="183">
        <v>4</v>
      </c>
      <c r="I43" s="183">
        <v>4</v>
      </c>
      <c r="J43" s="183">
        <v>4</v>
      </c>
      <c r="K43" s="183">
        <v>4</v>
      </c>
      <c r="L43" s="183">
        <v>4</v>
      </c>
      <c r="M43" s="183">
        <v>4</v>
      </c>
      <c r="N43" s="183">
        <v>4</v>
      </c>
      <c r="O43" s="184" t="s">
        <v>673</v>
      </c>
    </row>
    <row r="44" spans="1:15">
      <c r="A44" s="182">
        <v>23</v>
      </c>
      <c r="B44" s="183">
        <v>31</v>
      </c>
      <c r="C44" s="182" t="s">
        <v>135</v>
      </c>
      <c r="D44" s="182" t="s">
        <v>88</v>
      </c>
      <c r="E44" s="182" t="s">
        <v>132</v>
      </c>
      <c r="F44" s="183">
        <v>3</v>
      </c>
      <c r="G44" s="183">
        <v>3</v>
      </c>
      <c r="H44" s="183">
        <v>3</v>
      </c>
      <c r="I44" s="183">
        <v>4</v>
      </c>
      <c r="J44" s="183">
        <v>3</v>
      </c>
      <c r="K44" s="183">
        <v>4</v>
      </c>
      <c r="L44" s="183">
        <v>3</v>
      </c>
      <c r="M44" s="183">
        <v>4</v>
      </c>
      <c r="N44" s="183">
        <v>4</v>
      </c>
      <c r="O44" s="184" t="s">
        <v>22</v>
      </c>
    </row>
    <row r="45" spans="1:15">
      <c r="A45" s="182">
        <v>24</v>
      </c>
      <c r="B45" s="183">
        <v>60</v>
      </c>
      <c r="C45" s="182" t="s">
        <v>131</v>
      </c>
      <c r="D45" s="182" t="s">
        <v>88</v>
      </c>
      <c r="E45" s="182" t="s">
        <v>133</v>
      </c>
      <c r="F45" s="183">
        <v>4</v>
      </c>
      <c r="G45" s="183">
        <v>4</v>
      </c>
      <c r="H45" s="183">
        <v>4</v>
      </c>
      <c r="I45" s="183">
        <v>4</v>
      </c>
      <c r="J45" s="183">
        <v>4</v>
      </c>
      <c r="K45" s="183">
        <v>4</v>
      </c>
      <c r="L45" s="183">
        <v>4</v>
      </c>
      <c r="M45" s="183">
        <v>4</v>
      </c>
      <c r="N45" s="183">
        <v>4</v>
      </c>
      <c r="O45" s="184" t="s">
        <v>674</v>
      </c>
    </row>
    <row r="46" spans="1:15">
      <c r="A46" s="182">
        <v>25</v>
      </c>
      <c r="B46" s="183">
        <v>27</v>
      </c>
      <c r="C46" s="182" t="s">
        <v>135</v>
      </c>
      <c r="D46" s="182" t="s">
        <v>88</v>
      </c>
      <c r="E46" s="182" t="s">
        <v>133</v>
      </c>
      <c r="F46" s="183">
        <v>4</v>
      </c>
      <c r="G46" s="183">
        <v>4</v>
      </c>
      <c r="H46" s="183">
        <v>4</v>
      </c>
      <c r="I46" s="183">
        <v>4</v>
      </c>
      <c r="J46" s="183">
        <v>4</v>
      </c>
      <c r="K46" s="183">
        <v>4</v>
      </c>
      <c r="L46" s="183">
        <v>4</v>
      </c>
      <c r="M46" s="183">
        <v>4</v>
      </c>
      <c r="N46" s="183">
        <v>4</v>
      </c>
      <c r="O46" s="184" t="s">
        <v>675</v>
      </c>
    </row>
    <row r="47" spans="1:15">
      <c r="A47" s="182">
        <v>26</v>
      </c>
      <c r="B47" s="183">
        <v>46</v>
      </c>
      <c r="C47" s="182" t="s">
        <v>131</v>
      </c>
      <c r="D47" s="182" t="s">
        <v>86</v>
      </c>
      <c r="E47" s="182" t="s">
        <v>92</v>
      </c>
      <c r="F47" s="183">
        <v>3</v>
      </c>
      <c r="G47" s="183">
        <v>3</v>
      </c>
      <c r="H47" s="183">
        <v>3</v>
      </c>
      <c r="I47" s="183">
        <v>3</v>
      </c>
      <c r="J47" s="183">
        <v>3</v>
      </c>
      <c r="K47" s="183">
        <v>3</v>
      </c>
      <c r="L47" s="183">
        <v>3</v>
      </c>
      <c r="M47" s="183">
        <v>4</v>
      </c>
      <c r="N47" s="183">
        <v>3</v>
      </c>
      <c r="O47" s="184" t="s">
        <v>22</v>
      </c>
    </row>
    <row r="48" spans="1:15">
      <c r="A48" s="182">
        <v>27</v>
      </c>
      <c r="B48" s="183">
        <v>46</v>
      </c>
      <c r="C48" s="182" t="s">
        <v>131</v>
      </c>
      <c r="D48" s="182" t="s">
        <v>86</v>
      </c>
      <c r="E48" s="182" t="s">
        <v>133</v>
      </c>
      <c r="F48" s="183">
        <v>4</v>
      </c>
      <c r="G48" s="183">
        <v>4</v>
      </c>
      <c r="H48" s="183">
        <v>4</v>
      </c>
      <c r="I48" s="183">
        <v>4</v>
      </c>
      <c r="J48" s="183">
        <v>4</v>
      </c>
      <c r="K48" s="183">
        <v>4</v>
      </c>
      <c r="L48" s="183">
        <v>4</v>
      </c>
      <c r="M48" s="183">
        <v>4</v>
      </c>
      <c r="N48" s="183">
        <v>4</v>
      </c>
      <c r="O48" s="184" t="s">
        <v>22</v>
      </c>
    </row>
    <row r="49" spans="1:15">
      <c r="A49" s="182">
        <v>28</v>
      </c>
      <c r="B49" s="183">
        <v>26</v>
      </c>
      <c r="C49" s="182" t="s">
        <v>131</v>
      </c>
      <c r="D49" s="182" t="s">
        <v>137</v>
      </c>
      <c r="E49" s="182" t="s">
        <v>92</v>
      </c>
      <c r="F49" s="183">
        <v>4</v>
      </c>
      <c r="G49" s="183">
        <v>4</v>
      </c>
      <c r="H49" s="183">
        <v>4</v>
      </c>
      <c r="I49" s="183">
        <v>4</v>
      </c>
      <c r="J49" s="183">
        <v>4</v>
      </c>
      <c r="K49" s="183">
        <v>4</v>
      </c>
      <c r="L49" s="183">
        <v>4</v>
      </c>
      <c r="M49" s="183">
        <v>4</v>
      </c>
      <c r="N49" s="183">
        <v>4</v>
      </c>
      <c r="O49" s="184" t="s">
        <v>649</v>
      </c>
    </row>
    <row r="50" spans="1:15">
      <c r="A50" s="182">
        <v>29</v>
      </c>
      <c r="B50" s="183">
        <v>30</v>
      </c>
      <c r="C50" s="182" t="s">
        <v>135</v>
      </c>
      <c r="D50" s="182" t="s">
        <v>88</v>
      </c>
      <c r="E50" s="182" t="s">
        <v>94</v>
      </c>
      <c r="F50" s="183">
        <v>4</v>
      </c>
      <c r="G50" s="183">
        <v>4</v>
      </c>
      <c r="H50" s="183">
        <v>4</v>
      </c>
      <c r="I50" s="183">
        <v>4</v>
      </c>
      <c r="J50" s="183">
        <v>4</v>
      </c>
      <c r="K50" s="183">
        <v>4</v>
      </c>
      <c r="L50" s="183">
        <v>4</v>
      </c>
      <c r="M50" s="183">
        <v>4</v>
      </c>
      <c r="N50" s="183">
        <v>4</v>
      </c>
      <c r="O50" s="184" t="s">
        <v>676</v>
      </c>
    </row>
    <row r="51" spans="1:15" ht="28.8">
      <c r="A51" s="182">
        <v>30</v>
      </c>
      <c r="B51" s="183">
        <v>25</v>
      </c>
      <c r="C51" s="182" t="s">
        <v>135</v>
      </c>
      <c r="D51" s="182" t="s">
        <v>88</v>
      </c>
      <c r="E51" s="182" t="s">
        <v>133</v>
      </c>
      <c r="F51" s="183">
        <v>3</v>
      </c>
      <c r="G51" s="183">
        <v>3</v>
      </c>
      <c r="H51" s="183">
        <v>3</v>
      </c>
      <c r="I51" s="183">
        <v>4</v>
      </c>
      <c r="J51" s="183">
        <v>3</v>
      </c>
      <c r="K51" s="183">
        <v>3</v>
      </c>
      <c r="L51" s="183">
        <v>3</v>
      </c>
      <c r="M51" s="183">
        <v>4</v>
      </c>
      <c r="N51" s="183">
        <v>3</v>
      </c>
      <c r="O51" s="184" t="s">
        <v>677</v>
      </c>
    </row>
    <row r="52" spans="1:15" ht="28.8">
      <c r="A52" s="182">
        <v>31</v>
      </c>
      <c r="B52" s="183">
        <v>37</v>
      </c>
      <c r="C52" s="182" t="s">
        <v>135</v>
      </c>
      <c r="D52" s="182" t="s">
        <v>84</v>
      </c>
      <c r="E52" s="182" t="s">
        <v>133</v>
      </c>
      <c r="F52" s="183">
        <v>4</v>
      </c>
      <c r="G52" s="183">
        <v>4</v>
      </c>
      <c r="H52" s="183">
        <v>4</v>
      </c>
      <c r="I52" s="183">
        <v>4</v>
      </c>
      <c r="J52" s="183">
        <v>4</v>
      </c>
      <c r="K52" s="183">
        <v>4</v>
      </c>
      <c r="L52" s="183">
        <v>4</v>
      </c>
      <c r="M52" s="183">
        <v>4</v>
      </c>
      <c r="N52" s="183">
        <v>4</v>
      </c>
      <c r="O52" s="184" t="s">
        <v>678</v>
      </c>
    </row>
    <row r="53" spans="1:15">
      <c r="A53" s="182">
        <v>32</v>
      </c>
      <c r="B53" s="183">
        <v>37</v>
      </c>
      <c r="C53" s="182" t="s">
        <v>135</v>
      </c>
      <c r="D53" s="182" t="s">
        <v>82</v>
      </c>
      <c r="E53" s="182" t="s">
        <v>133</v>
      </c>
      <c r="F53" s="183">
        <v>4</v>
      </c>
      <c r="G53" s="183">
        <v>4</v>
      </c>
      <c r="H53" s="183">
        <v>4</v>
      </c>
      <c r="I53" s="183">
        <v>4</v>
      </c>
      <c r="J53" s="183">
        <v>4</v>
      </c>
      <c r="K53" s="183">
        <v>4</v>
      </c>
      <c r="L53" s="183">
        <v>4</v>
      </c>
      <c r="M53" s="183">
        <v>4</v>
      </c>
      <c r="N53" s="183">
        <v>4</v>
      </c>
      <c r="O53" s="184" t="s">
        <v>679</v>
      </c>
    </row>
    <row r="54" spans="1:15">
      <c r="A54" s="182">
        <v>33</v>
      </c>
      <c r="B54" s="183">
        <v>31</v>
      </c>
      <c r="C54" s="182" t="s">
        <v>131</v>
      </c>
      <c r="D54" s="182" t="s">
        <v>86</v>
      </c>
      <c r="E54" s="182" t="s">
        <v>133</v>
      </c>
      <c r="F54" s="183">
        <v>3</v>
      </c>
      <c r="G54" s="183">
        <v>3</v>
      </c>
      <c r="H54" s="183">
        <v>3</v>
      </c>
      <c r="I54" s="183">
        <v>3</v>
      </c>
      <c r="J54" s="183">
        <v>3</v>
      </c>
      <c r="K54" s="183">
        <v>3</v>
      </c>
      <c r="L54" s="183">
        <v>3</v>
      </c>
      <c r="M54" s="183">
        <v>4</v>
      </c>
      <c r="N54" s="183">
        <v>3</v>
      </c>
      <c r="O54" s="184" t="s">
        <v>144</v>
      </c>
    </row>
    <row r="55" spans="1:15">
      <c r="A55" s="182">
        <v>34</v>
      </c>
      <c r="B55" s="183">
        <v>32</v>
      </c>
      <c r="C55" s="182" t="s">
        <v>135</v>
      </c>
      <c r="D55" s="182" t="s">
        <v>88</v>
      </c>
      <c r="E55" s="182" t="s">
        <v>132</v>
      </c>
      <c r="F55" s="183">
        <v>3</v>
      </c>
      <c r="G55" s="183">
        <v>3</v>
      </c>
      <c r="H55" s="183">
        <v>3</v>
      </c>
      <c r="I55" s="183">
        <v>4</v>
      </c>
      <c r="J55" s="183">
        <v>3</v>
      </c>
      <c r="K55" s="183">
        <v>3</v>
      </c>
      <c r="L55" s="183">
        <v>3</v>
      </c>
      <c r="M55" s="183">
        <v>3</v>
      </c>
      <c r="N55" s="183">
        <v>3</v>
      </c>
      <c r="O55" s="184" t="s">
        <v>680</v>
      </c>
    </row>
    <row r="56" spans="1:15" ht="28.8">
      <c r="A56" s="182">
        <v>35</v>
      </c>
      <c r="B56" s="183">
        <v>38</v>
      </c>
      <c r="C56" s="182" t="s">
        <v>135</v>
      </c>
      <c r="D56" s="182" t="s">
        <v>84</v>
      </c>
      <c r="E56" s="182" t="s">
        <v>132</v>
      </c>
      <c r="F56" s="183">
        <v>3</v>
      </c>
      <c r="G56" s="183">
        <v>3</v>
      </c>
      <c r="H56" s="183">
        <v>3</v>
      </c>
      <c r="I56" s="183">
        <v>4</v>
      </c>
      <c r="J56" s="183">
        <v>3</v>
      </c>
      <c r="K56" s="183">
        <v>3</v>
      </c>
      <c r="L56" s="183">
        <v>3</v>
      </c>
      <c r="M56" s="183">
        <v>4</v>
      </c>
      <c r="N56" s="183">
        <v>3</v>
      </c>
      <c r="O56" s="184" t="s">
        <v>681</v>
      </c>
    </row>
    <row r="57" spans="1:15">
      <c r="A57" s="182">
        <v>36</v>
      </c>
      <c r="B57" s="183">
        <v>47</v>
      </c>
      <c r="C57" s="182" t="s">
        <v>131</v>
      </c>
      <c r="D57" s="182" t="s">
        <v>86</v>
      </c>
      <c r="E57" s="182" t="s">
        <v>132</v>
      </c>
      <c r="F57" s="183">
        <v>4</v>
      </c>
      <c r="G57" s="183">
        <v>4</v>
      </c>
      <c r="H57" s="183">
        <v>4</v>
      </c>
      <c r="I57" s="183">
        <v>4</v>
      </c>
      <c r="J57" s="183">
        <v>4</v>
      </c>
      <c r="K57" s="183">
        <v>4</v>
      </c>
      <c r="L57" s="183">
        <v>4</v>
      </c>
      <c r="M57" s="183">
        <v>4</v>
      </c>
      <c r="N57" s="183">
        <v>4</v>
      </c>
      <c r="O57" s="184" t="s">
        <v>682</v>
      </c>
    </row>
    <row r="58" spans="1:15">
      <c r="A58" s="182">
        <v>37</v>
      </c>
      <c r="B58" s="183">
        <v>47</v>
      </c>
      <c r="C58" s="182" t="s">
        <v>131</v>
      </c>
      <c r="D58" s="182" t="s">
        <v>86</v>
      </c>
      <c r="E58" s="182" t="s">
        <v>132</v>
      </c>
      <c r="F58" s="183">
        <v>4</v>
      </c>
      <c r="G58" s="183">
        <v>4</v>
      </c>
      <c r="H58" s="183">
        <v>4</v>
      </c>
      <c r="I58" s="183">
        <v>4</v>
      </c>
      <c r="J58" s="183">
        <v>4</v>
      </c>
      <c r="K58" s="183">
        <v>4</v>
      </c>
      <c r="L58" s="183">
        <v>4</v>
      </c>
      <c r="M58" s="183">
        <v>4</v>
      </c>
      <c r="N58" s="183">
        <v>4</v>
      </c>
      <c r="O58" s="184" t="s">
        <v>682</v>
      </c>
    </row>
    <row r="59" spans="1:15">
      <c r="A59" s="182">
        <v>38</v>
      </c>
      <c r="B59" s="183">
        <v>45</v>
      </c>
      <c r="C59" s="182" t="s">
        <v>135</v>
      </c>
      <c r="D59" s="182" t="s">
        <v>84</v>
      </c>
      <c r="E59" s="182" t="s">
        <v>132</v>
      </c>
      <c r="F59" s="183">
        <v>4</v>
      </c>
      <c r="G59" s="183">
        <v>4</v>
      </c>
      <c r="H59" s="183">
        <v>4</v>
      </c>
      <c r="I59" s="183">
        <v>4</v>
      </c>
      <c r="J59" s="183">
        <v>4</v>
      </c>
      <c r="K59" s="183">
        <v>4</v>
      </c>
      <c r="L59" s="183">
        <v>4</v>
      </c>
      <c r="M59" s="183">
        <v>4</v>
      </c>
      <c r="N59" s="183">
        <v>4</v>
      </c>
      <c r="O59" s="184" t="s">
        <v>207</v>
      </c>
    </row>
    <row r="60" spans="1:15">
      <c r="A60" s="182">
        <v>39</v>
      </c>
      <c r="B60" s="183">
        <v>46</v>
      </c>
      <c r="C60" s="182" t="s">
        <v>131</v>
      </c>
      <c r="D60" s="182" t="s">
        <v>88</v>
      </c>
      <c r="E60" s="182" t="s">
        <v>132</v>
      </c>
      <c r="F60" s="183">
        <v>4</v>
      </c>
      <c r="G60" s="183">
        <v>4</v>
      </c>
      <c r="H60" s="183">
        <v>4</v>
      </c>
      <c r="I60" s="183">
        <v>4</v>
      </c>
      <c r="J60" s="183">
        <v>4</v>
      </c>
      <c r="K60" s="183">
        <v>4</v>
      </c>
      <c r="L60" s="183">
        <v>3</v>
      </c>
      <c r="M60" s="183">
        <v>4</v>
      </c>
      <c r="N60" s="183">
        <v>3</v>
      </c>
      <c r="O60" s="184" t="s">
        <v>682</v>
      </c>
    </row>
    <row r="61" spans="1:15">
      <c r="A61" s="182">
        <v>40</v>
      </c>
      <c r="B61" s="183">
        <v>24</v>
      </c>
      <c r="C61" s="182" t="s">
        <v>135</v>
      </c>
      <c r="D61" s="182" t="s">
        <v>84</v>
      </c>
      <c r="E61" s="182" t="s">
        <v>132</v>
      </c>
      <c r="F61" s="183">
        <v>4</v>
      </c>
      <c r="G61" s="183">
        <v>4</v>
      </c>
      <c r="H61" s="183">
        <v>4</v>
      </c>
      <c r="I61" s="183">
        <v>4</v>
      </c>
      <c r="J61" s="183">
        <v>4</v>
      </c>
      <c r="K61" s="183">
        <v>4</v>
      </c>
      <c r="L61" s="183">
        <v>4</v>
      </c>
      <c r="M61" s="183">
        <v>4</v>
      </c>
      <c r="N61" s="183">
        <v>4</v>
      </c>
      <c r="O61" s="184" t="s">
        <v>683</v>
      </c>
    </row>
    <row r="62" spans="1:15">
      <c r="A62" s="182">
        <v>41</v>
      </c>
      <c r="B62" s="183">
        <v>43</v>
      </c>
      <c r="C62" s="182" t="s">
        <v>135</v>
      </c>
      <c r="D62" s="182" t="s">
        <v>84</v>
      </c>
      <c r="E62" s="182" t="s">
        <v>132</v>
      </c>
      <c r="F62" s="183">
        <v>3</v>
      </c>
      <c r="G62" s="183">
        <v>3</v>
      </c>
      <c r="H62" s="183">
        <v>3</v>
      </c>
      <c r="I62" s="183">
        <v>3</v>
      </c>
      <c r="J62" s="183">
        <v>3</v>
      </c>
      <c r="K62" s="183">
        <v>3</v>
      </c>
      <c r="L62" s="183">
        <v>3</v>
      </c>
      <c r="M62" s="183">
        <v>4</v>
      </c>
      <c r="N62" s="183">
        <v>3</v>
      </c>
      <c r="O62" s="184" t="s">
        <v>684</v>
      </c>
    </row>
    <row r="63" spans="1:15">
      <c r="A63" s="182">
        <v>42</v>
      </c>
      <c r="B63" s="183">
        <v>24</v>
      </c>
      <c r="C63" s="182" t="s">
        <v>135</v>
      </c>
      <c r="D63" s="182" t="s">
        <v>84</v>
      </c>
      <c r="E63" s="182" t="s">
        <v>132</v>
      </c>
      <c r="F63" s="183">
        <v>3</v>
      </c>
      <c r="G63" s="183">
        <v>3</v>
      </c>
      <c r="H63" s="183">
        <v>3</v>
      </c>
      <c r="I63" s="183">
        <v>3</v>
      </c>
      <c r="J63" s="183">
        <v>3</v>
      </c>
      <c r="K63" s="183">
        <v>3</v>
      </c>
      <c r="L63" s="183">
        <v>3</v>
      </c>
      <c r="M63" s="183">
        <v>3</v>
      </c>
      <c r="N63" s="183">
        <v>3</v>
      </c>
      <c r="O63" s="184" t="s">
        <v>685</v>
      </c>
    </row>
    <row r="64" spans="1:15">
      <c r="A64" s="182">
        <v>43</v>
      </c>
      <c r="B64" s="183">
        <v>38</v>
      </c>
      <c r="C64" s="182" t="s">
        <v>131</v>
      </c>
      <c r="D64" s="182" t="s">
        <v>88</v>
      </c>
      <c r="E64" s="182" t="s">
        <v>133</v>
      </c>
      <c r="F64" s="183">
        <v>4</v>
      </c>
      <c r="G64" s="183">
        <v>4</v>
      </c>
      <c r="H64" s="183">
        <v>4</v>
      </c>
      <c r="I64" s="183">
        <v>4</v>
      </c>
      <c r="J64" s="183">
        <v>4</v>
      </c>
      <c r="K64" s="183">
        <v>4</v>
      </c>
      <c r="L64" s="183">
        <v>4</v>
      </c>
      <c r="M64" s="183">
        <v>4</v>
      </c>
      <c r="N64" s="183">
        <v>4</v>
      </c>
      <c r="O64" s="184" t="s">
        <v>686</v>
      </c>
    </row>
    <row r="65" spans="1:15">
      <c r="A65" s="182">
        <v>44</v>
      </c>
      <c r="B65" s="183">
        <v>46</v>
      </c>
      <c r="C65" s="182" t="s">
        <v>135</v>
      </c>
      <c r="D65" s="182" t="s">
        <v>86</v>
      </c>
      <c r="E65" s="182" t="s">
        <v>92</v>
      </c>
      <c r="F65" s="183">
        <v>3</v>
      </c>
      <c r="G65" s="183">
        <v>3</v>
      </c>
      <c r="H65" s="183">
        <v>3</v>
      </c>
      <c r="I65" s="183">
        <v>4</v>
      </c>
      <c r="J65" s="183">
        <v>3</v>
      </c>
      <c r="K65" s="183">
        <v>3</v>
      </c>
      <c r="L65" s="183">
        <v>4</v>
      </c>
      <c r="M65" s="183">
        <v>4</v>
      </c>
      <c r="N65" s="183">
        <v>3</v>
      </c>
      <c r="O65" s="184" t="s">
        <v>687</v>
      </c>
    </row>
    <row r="66" spans="1:15">
      <c r="A66" s="182">
        <v>45</v>
      </c>
      <c r="B66" s="183">
        <v>33</v>
      </c>
      <c r="C66" s="182" t="s">
        <v>131</v>
      </c>
      <c r="D66" s="182" t="s">
        <v>88</v>
      </c>
      <c r="E66" s="182" t="s">
        <v>92</v>
      </c>
      <c r="F66" s="183">
        <v>4</v>
      </c>
      <c r="G66" s="183">
        <v>4</v>
      </c>
      <c r="H66" s="183">
        <v>3</v>
      </c>
      <c r="I66" s="183">
        <v>4</v>
      </c>
      <c r="J66" s="183">
        <v>3</v>
      </c>
      <c r="K66" s="183">
        <v>3</v>
      </c>
      <c r="L66" s="183">
        <v>3</v>
      </c>
      <c r="M66" s="183">
        <v>3</v>
      </c>
      <c r="N66" s="183">
        <v>4</v>
      </c>
      <c r="O66" s="184" t="s">
        <v>173</v>
      </c>
    </row>
    <row r="67" spans="1:15">
      <c r="A67" s="182">
        <v>46</v>
      </c>
      <c r="B67" s="183">
        <v>56</v>
      </c>
      <c r="C67" s="182" t="s">
        <v>135</v>
      </c>
      <c r="D67" s="182" t="s">
        <v>86</v>
      </c>
      <c r="E67" s="182" t="s">
        <v>132</v>
      </c>
      <c r="F67" s="183">
        <v>3</v>
      </c>
      <c r="G67" s="183">
        <v>3</v>
      </c>
      <c r="H67" s="183">
        <v>3</v>
      </c>
      <c r="I67" s="183">
        <v>4</v>
      </c>
      <c r="J67" s="183">
        <v>3</v>
      </c>
      <c r="K67" s="183">
        <v>3</v>
      </c>
      <c r="L67" s="183">
        <v>3</v>
      </c>
      <c r="M67" s="183">
        <v>4</v>
      </c>
      <c r="N67" s="183">
        <v>3</v>
      </c>
      <c r="O67" s="184" t="s">
        <v>688</v>
      </c>
    </row>
    <row r="68" spans="1:15">
      <c r="A68" s="182">
        <v>47</v>
      </c>
      <c r="B68" s="183">
        <v>44</v>
      </c>
      <c r="C68" s="182" t="s">
        <v>135</v>
      </c>
      <c r="D68" s="182" t="s">
        <v>84</v>
      </c>
      <c r="E68" s="182" t="s">
        <v>133</v>
      </c>
      <c r="F68" s="183">
        <v>4</v>
      </c>
      <c r="G68" s="183">
        <v>4</v>
      </c>
      <c r="H68" s="183">
        <v>4</v>
      </c>
      <c r="I68" s="183">
        <v>4</v>
      </c>
      <c r="J68" s="183">
        <v>4</v>
      </c>
      <c r="K68" s="183">
        <v>4</v>
      </c>
      <c r="L68" s="183">
        <v>4</v>
      </c>
      <c r="M68" s="183">
        <v>4</v>
      </c>
      <c r="N68" s="183">
        <v>3</v>
      </c>
      <c r="O68" s="184" t="s">
        <v>689</v>
      </c>
    </row>
    <row r="69" spans="1:15">
      <c r="A69" s="182">
        <v>48</v>
      </c>
      <c r="B69" s="183">
        <v>52</v>
      </c>
      <c r="C69" s="182" t="s">
        <v>135</v>
      </c>
      <c r="D69" s="182" t="s">
        <v>84</v>
      </c>
      <c r="E69" s="182" t="s">
        <v>132</v>
      </c>
      <c r="F69" s="183">
        <v>3</v>
      </c>
      <c r="G69" s="183">
        <v>3</v>
      </c>
      <c r="H69" s="183">
        <v>3</v>
      </c>
      <c r="I69" s="183">
        <v>3</v>
      </c>
      <c r="J69" s="183">
        <v>3</v>
      </c>
      <c r="K69" s="183">
        <v>3</v>
      </c>
      <c r="L69" s="183">
        <v>3</v>
      </c>
      <c r="M69" s="183">
        <v>3</v>
      </c>
      <c r="N69" s="183">
        <v>3</v>
      </c>
      <c r="O69" s="184" t="s">
        <v>690</v>
      </c>
    </row>
    <row r="70" spans="1:15" ht="28.8">
      <c r="A70" s="182">
        <v>49</v>
      </c>
      <c r="B70" s="183">
        <v>42</v>
      </c>
      <c r="C70" s="182" t="s">
        <v>135</v>
      </c>
      <c r="D70" s="182" t="s">
        <v>88</v>
      </c>
      <c r="E70" s="182" t="s">
        <v>133</v>
      </c>
      <c r="F70" s="183">
        <v>4</v>
      </c>
      <c r="G70" s="183">
        <v>4</v>
      </c>
      <c r="H70" s="183">
        <v>4</v>
      </c>
      <c r="I70" s="183">
        <v>4</v>
      </c>
      <c r="J70" s="183">
        <v>4</v>
      </c>
      <c r="K70" s="183">
        <v>4</v>
      </c>
      <c r="L70" s="183">
        <v>4</v>
      </c>
      <c r="M70" s="183">
        <v>4</v>
      </c>
      <c r="N70" s="183">
        <v>4</v>
      </c>
      <c r="O70" s="184" t="s">
        <v>691</v>
      </c>
    </row>
    <row r="71" spans="1:15">
      <c r="A71" s="182">
        <v>50</v>
      </c>
      <c r="B71" s="183">
        <v>36</v>
      </c>
      <c r="C71" s="182" t="s">
        <v>131</v>
      </c>
      <c r="D71" s="182" t="s">
        <v>88</v>
      </c>
      <c r="E71" s="182" t="s">
        <v>132</v>
      </c>
      <c r="F71" s="183">
        <v>3</v>
      </c>
      <c r="G71" s="183">
        <v>3</v>
      </c>
      <c r="H71" s="183">
        <v>3</v>
      </c>
      <c r="I71" s="183">
        <v>3</v>
      </c>
      <c r="J71" s="183">
        <v>3</v>
      </c>
      <c r="K71" s="183">
        <v>3</v>
      </c>
      <c r="L71" s="183">
        <v>3</v>
      </c>
      <c r="M71" s="183">
        <v>4</v>
      </c>
      <c r="N71" s="183">
        <v>3</v>
      </c>
      <c r="O71" s="184" t="s">
        <v>692</v>
      </c>
    </row>
    <row r="72" spans="1:15">
      <c r="A72" s="182">
        <v>51</v>
      </c>
      <c r="B72" s="183">
        <v>42</v>
      </c>
      <c r="C72" s="182" t="s">
        <v>131</v>
      </c>
      <c r="D72" s="182" t="s">
        <v>88</v>
      </c>
      <c r="E72" s="182" t="s">
        <v>133</v>
      </c>
      <c r="F72" s="183">
        <v>3</v>
      </c>
      <c r="G72" s="183">
        <v>3</v>
      </c>
      <c r="H72" s="183">
        <v>3</v>
      </c>
      <c r="I72" s="183">
        <v>4</v>
      </c>
      <c r="J72" s="183">
        <v>3</v>
      </c>
      <c r="K72" s="183">
        <v>3</v>
      </c>
      <c r="L72" s="183">
        <v>3</v>
      </c>
      <c r="M72" s="183">
        <v>4</v>
      </c>
      <c r="N72" s="183">
        <v>3</v>
      </c>
      <c r="O72" s="184" t="s">
        <v>693</v>
      </c>
    </row>
    <row r="73" spans="1:15" ht="43.2">
      <c r="A73" s="182">
        <v>52</v>
      </c>
      <c r="B73" s="183">
        <v>36</v>
      </c>
      <c r="C73" s="182" t="s">
        <v>131</v>
      </c>
      <c r="D73" s="182" t="s">
        <v>137</v>
      </c>
      <c r="E73" s="182" t="s">
        <v>93</v>
      </c>
      <c r="F73" s="183">
        <v>3</v>
      </c>
      <c r="G73" s="183">
        <v>3</v>
      </c>
      <c r="H73" s="183">
        <v>4</v>
      </c>
      <c r="I73" s="183">
        <v>4</v>
      </c>
      <c r="J73" s="183">
        <v>3</v>
      </c>
      <c r="K73" s="183">
        <v>3</v>
      </c>
      <c r="L73" s="183">
        <v>3</v>
      </c>
      <c r="M73" s="183">
        <v>3</v>
      </c>
      <c r="N73" s="183">
        <v>3</v>
      </c>
      <c r="O73" s="184" t="s">
        <v>694</v>
      </c>
    </row>
    <row r="74" spans="1:15">
      <c r="A74" s="182">
        <v>53</v>
      </c>
      <c r="B74" s="183">
        <v>36</v>
      </c>
      <c r="C74" s="182" t="s">
        <v>135</v>
      </c>
      <c r="D74" s="182" t="s">
        <v>88</v>
      </c>
      <c r="E74" s="182" t="s">
        <v>133</v>
      </c>
      <c r="F74" s="183">
        <v>4</v>
      </c>
      <c r="G74" s="183">
        <v>4</v>
      </c>
      <c r="H74" s="183">
        <v>3</v>
      </c>
      <c r="I74" s="183">
        <v>4</v>
      </c>
      <c r="J74" s="183">
        <v>3</v>
      </c>
      <c r="K74" s="183">
        <v>3</v>
      </c>
      <c r="L74" s="183">
        <v>3</v>
      </c>
      <c r="M74" s="183">
        <v>4</v>
      </c>
      <c r="N74" s="183">
        <v>3</v>
      </c>
      <c r="O74" s="184" t="s">
        <v>695</v>
      </c>
    </row>
    <row r="75" spans="1:15">
      <c r="A75" s="182">
        <v>54</v>
      </c>
      <c r="B75" s="183">
        <v>46</v>
      </c>
      <c r="C75" s="182" t="s">
        <v>135</v>
      </c>
      <c r="D75" s="182" t="s">
        <v>137</v>
      </c>
      <c r="E75" s="182" t="s">
        <v>133</v>
      </c>
      <c r="F75" s="183">
        <v>4</v>
      </c>
      <c r="G75" s="183">
        <v>4</v>
      </c>
      <c r="H75" s="183">
        <v>4</v>
      </c>
      <c r="I75" s="183">
        <v>4</v>
      </c>
      <c r="J75" s="183">
        <v>4</v>
      </c>
      <c r="K75" s="183">
        <v>4</v>
      </c>
      <c r="L75" s="183">
        <v>4</v>
      </c>
      <c r="M75" s="183">
        <v>4</v>
      </c>
      <c r="N75" s="183">
        <v>4</v>
      </c>
      <c r="O75" s="184" t="s">
        <v>696</v>
      </c>
    </row>
    <row r="76" spans="1:15">
      <c r="A76" s="182">
        <v>55</v>
      </c>
      <c r="B76" s="183">
        <v>25</v>
      </c>
      <c r="C76" s="182" t="s">
        <v>131</v>
      </c>
      <c r="D76" s="182" t="s">
        <v>86</v>
      </c>
      <c r="E76" s="182" t="s">
        <v>133</v>
      </c>
      <c r="F76" s="183">
        <v>3</v>
      </c>
      <c r="G76" s="183">
        <v>3</v>
      </c>
      <c r="H76" s="183">
        <v>3</v>
      </c>
      <c r="I76" s="183">
        <v>3</v>
      </c>
      <c r="J76" s="183">
        <v>3</v>
      </c>
      <c r="K76" s="183">
        <v>3</v>
      </c>
      <c r="L76" s="183">
        <v>3</v>
      </c>
      <c r="M76" s="183">
        <v>4</v>
      </c>
      <c r="N76" s="183">
        <v>3</v>
      </c>
      <c r="O76" s="184" t="s">
        <v>231</v>
      </c>
    </row>
    <row r="77" spans="1:15">
      <c r="A77" s="182">
        <v>56</v>
      </c>
      <c r="B77" s="183">
        <v>46</v>
      </c>
      <c r="C77" s="182" t="s">
        <v>131</v>
      </c>
      <c r="D77" s="182" t="s">
        <v>86</v>
      </c>
      <c r="E77" s="182" t="s">
        <v>133</v>
      </c>
      <c r="F77" s="183">
        <v>3</v>
      </c>
      <c r="G77" s="183">
        <v>3</v>
      </c>
      <c r="H77" s="183">
        <v>3</v>
      </c>
      <c r="I77" s="183">
        <v>3</v>
      </c>
      <c r="J77" s="183">
        <v>3</v>
      </c>
      <c r="K77" s="183">
        <v>3</v>
      </c>
      <c r="L77" s="183">
        <v>3</v>
      </c>
      <c r="M77" s="183">
        <v>4</v>
      </c>
      <c r="N77" s="183">
        <v>3</v>
      </c>
      <c r="O77" s="184" t="s">
        <v>190</v>
      </c>
    </row>
    <row r="78" spans="1:15" ht="28.8">
      <c r="A78" s="182">
        <v>57</v>
      </c>
      <c r="B78" s="183">
        <v>38</v>
      </c>
      <c r="C78" s="182" t="s">
        <v>131</v>
      </c>
      <c r="D78" s="182" t="s">
        <v>88</v>
      </c>
      <c r="E78" s="182" t="s">
        <v>133</v>
      </c>
      <c r="F78" s="183">
        <v>3</v>
      </c>
      <c r="G78" s="183">
        <v>3</v>
      </c>
      <c r="H78" s="183">
        <v>3</v>
      </c>
      <c r="I78" s="183">
        <v>4</v>
      </c>
      <c r="J78" s="183">
        <v>3</v>
      </c>
      <c r="K78" s="183">
        <v>3</v>
      </c>
      <c r="L78" s="183">
        <v>3</v>
      </c>
      <c r="M78" s="183">
        <v>4</v>
      </c>
      <c r="N78" s="183">
        <v>3</v>
      </c>
      <c r="O78" s="184" t="s">
        <v>697</v>
      </c>
    </row>
    <row r="79" spans="1:15">
      <c r="A79" s="182">
        <v>58</v>
      </c>
      <c r="B79" s="183">
        <v>37</v>
      </c>
      <c r="C79" s="182" t="s">
        <v>131</v>
      </c>
      <c r="D79" s="182" t="s">
        <v>86</v>
      </c>
      <c r="E79" s="182" t="s">
        <v>132</v>
      </c>
      <c r="F79" s="183">
        <v>3</v>
      </c>
      <c r="G79" s="183">
        <v>3</v>
      </c>
      <c r="H79" s="183">
        <v>3</v>
      </c>
      <c r="I79" s="183">
        <v>3</v>
      </c>
      <c r="J79" s="183">
        <v>3</v>
      </c>
      <c r="K79" s="183">
        <v>3</v>
      </c>
      <c r="L79" s="183">
        <v>3</v>
      </c>
      <c r="M79" s="183">
        <v>4</v>
      </c>
      <c r="N79" s="183">
        <v>3</v>
      </c>
      <c r="O79" s="184" t="s">
        <v>698</v>
      </c>
    </row>
    <row r="80" spans="1:15" ht="28.8">
      <c r="A80" s="182">
        <v>59</v>
      </c>
      <c r="B80" s="183">
        <v>53</v>
      </c>
      <c r="C80" s="182" t="s">
        <v>135</v>
      </c>
      <c r="D80" s="182" t="s">
        <v>137</v>
      </c>
      <c r="E80" s="182" t="s">
        <v>132</v>
      </c>
      <c r="F80" s="183">
        <v>4</v>
      </c>
      <c r="G80" s="183">
        <v>4</v>
      </c>
      <c r="H80" s="183">
        <v>4</v>
      </c>
      <c r="I80" s="183">
        <v>4</v>
      </c>
      <c r="J80" s="183">
        <v>4</v>
      </c>
      <c r="K80" s="183">
        <v>4</v>
      </c>
      <c r="L80" s="183">
        <v>4</v>
      </c>
      <c r="M80" s="183">
        <v>4</v>
      </c>
      <c r="N80" s="183">
        <v>4</v>
      </c>
      <c r="O80" s="184" t="s">
        <v>699</v>
      </c>
    </row>
    <row r="81" spans="1:15">
      <c r="A81" s="182">
        <v>60</v>
      </c>
      <c r="B81" s="183">
        <v>29</v>
      </c>
      <c r="C81" s="182" t="s">
        <v>131</v>
      </c>
      <c r="D81" s="182" t="s">
        <v>137</v>
      </c>
      <c r="E81" s="182" t="s">
        <v>133</v>
      </c>
      <c r="F81" s="183">
        <v>3</v>
      </c>
      <c r="G81" s="183">
        <v>3</v>
      </c>
      <c r="H81" s="183">
        <v>3</v>
      </c>
      <c r="I81" s="183">
        <v>4</v>
      </c>
      <c r="J81" s="183">
        <v>3</v>
      </c>
      <c r="K81" s="183">
        <v>3</v>
      </c>
      <c r="L81" s="183">
        <v>3</v>
      </c>
      <c r="M81" s="183">
        <v>4</v>
      </c>
      <c r="N81" s="183">
        <v>3</v>
      </c>
      <c r="O81" s="184" t="s">
        <v>134</v>
      </c>
    </row>
    <row r="82" spans="1:15">
      <c r="A82" s="182">
        <v>61</v>
      </c>
      <c r="B82" s="183">
        <v>47</v>
      </c>
      <c r="C82" s="182" t="s">
        <v>135</v>
      </c>
      <c r="D82" s="182" t="s">
        <v>88</v>
      </c>
      <c r="E82" s="182" t="s">
        <v>133</v>
      </c>
      <c r="F82" s="183">
        <v>4</v>
      </c>
      <c r="G82" s="183">
        <v>4</v>
      </c>
      <c r="H82" s="183">
        <v>4</v>
      </c>
      <c r="I82" s="183">
        <v>4</v>
      </c>
      <c r="J82" s="183">
        <v>4</v>
      </c>
      <c r="K82" s="183">
        <v>4</v>
      </c>
      <c r="L82" s="183">
        <v>4</v>
      </c>
      <c r="M82" s="183">
        <v>4</v>
      </c>
      <c r="N82" s="183">
        <v>4</v>
      </c>
      <c r="O82" s="184" t="s">
        <v>700</v>
      </c>
    </row>
    <row r="83" spans="1:15" ht="28.8">
      <c r="A83" s="182">
        <v>62</v>
      </c>
      <c r="B83" s="183">
        <v>38</v>
      </c>
      <c r="C83" s="182" t="s">
        <v>131</v>
      </c>
      <c r="D83" s="182" t="s">
        <v>137</v>
      </c>
      <c r="E83" s="182" t="s">
        <v>133</v>
      </c>
      <c r="F83" s="183">
        <v>3</v>
      </c>
      <c r="G83" s="183">
        <v>3</v>
      </c>
      <c r="H83" s="183">
        <v>4</v>
      </c>
      <c r="I83" s="183">
        <v>4</v>
      </c>
      <c r="J83" s="183">
        <v>3</v>
      </c>
      <c r="K83" s="183">
        <v>3</v>
      </c>
      <c r="L83" s="183">
        <v>4</v>
      </c>
      <c r="M83" s="183">
        <v>4</v>
      </c>
      <c r="N83" s="183">
        <v>3</v>
      </c>
      <c r="O83" s="184" t="s">
        <v>701</v>
      </c>
    </row>
    <row r="84" spans="1:15">
      <c r="A84" s="182">
        <v>63</v>
      </c>
      <c r="B84" s="183">
        <v>38</v>
      </c>
      <c r="C84" s="182" t="s">
        <v>135</v>
      </c>
      <c r="D84" s="182" t="s">
        <v>84</v>
      </c>
      <c r="E84" s="182" t="s">
        <v>133</v>
      </c>
      <c r="F84" s="183">
        <v>4</v>
      </c>
      <c r="G84" s="183">
        <v>4</v>
      </c>
      <c r="H84" s="183">
        <v>4</v>
      </c>
      <c r="I84" s="183">
        <v>4</v>
      </c>
      <c r="J84" s="183">
        <v>4</v>
      </c>
      <c r="K84" s="183">
        <v>4</v>
      </c>
      <c r="L84" s="183">
        <v>4</v>
      </c>
      <c r="M84" s="183">
        <v>4</v>
      </c>
      <c r="N84" s="183">
        <v>4</v>
      </c>
      <c r="O84" s="184" t="s">
        <v>702</v>
      </c>
    </row>
    <row r="85" spans="1:15">
      <c r="A85" s="182">
        <v>64</v>
      </c>
      <c r="B85" s="183">
        <v>38</v>
      </c>
      <c r="C85" s="182" t="s">
        <v>135</v>
      </c>
      <c r="D85" s="182" t="s">
        <v>84</v>
      </c>
      <c r="E85" s="182" t="s">
        <v>133</v>
      </c>
      <c r="F85" s="183">
        <v>4</v>
      </c>
      <c r="G85" s="183">
        <v>4</v>
      </c>
      <c r="H85" s="183">
        <v>4</v>
      </c>
      <c r="I85" s="183">
        <v>4</v>
      </c>
      <c r="J85" s="183">
        <v>4</v>
      </c>
      <c r="K85" s="183">
        <v>4</v>
      </c>
      <c r="L85" s="183">
        <v>4</v>
      </c>
      <c r="M85" s="183">
        <v>4</v>
      </c>
      <c r="N85" s="183">
        <v>4</v>
      </c>
      <c r="O85" s="184" t="s">
        <v>703</v>
      </c>
    </row>
    <row r="86" spans="1:15" ht="28.8">
      <c r="A86" s="182">
        <v>65</v>
      </c>
      <c r="B86" s="183">
        <v>29</v>
      </c>
      <c r="C86" s="182" t="s">
        <v>135</v>
      </c>
      <c r="D86" s="182" t="s">
        <v>84</v>
      </c>
      <c r="E86" s="182" t="s">
        <v>132</v>
      </c>
      <c r="F86" s="183">
        <v>4</v>
      </c>
      <c r="G86" s="183">
        <v>3</v>
      </c>
      <c r="H86" s="183">
        <v>4</v>
      </c>
      <c r="I86" s="183">
        <v>4</v>
      </c>
      <c r="J86" s="183">
        <v>4</v>
      </c>
      <c r="K86" s="183">
        <v>4</v>
      </c>
      <c r="L86" s="183">
        <v>4</v>
      </c>
      <c r="M86" s="183">
        <v>4</v>
      </c>
      <c r="N86" s="183">
        <v>4</v>
      </c>
      <c r="O86" s="184" t="s">
        <v>704</v>
      </c>
    </row>
    <row r="87" spans="1:15">
      <c r="A87" s="182">
        <v>66</v>
      </c>
      <c r="B87" s="183">
        <v>45</v>
      </c>
      <c r="C87" s="182" t="s">
        <v>131</v>
      </c>
      <c r="D87" s="182" t="s">
        <v>88</v>
      </c>
      <c r="E87" s="182" t="s">
        <v>132</v>
      </c>
      <c r="F87" s="183">
        <v>4</v>
      </c>
      <c r="G87" s="183">
        <v>4</v>
      </c>
      <c r="H87" s="183">
        <v>4</v>
      </c>
      <c r="I87" s="183">
        <v>4</v>
      </c>
      <c r="J87" s="183">
        <v>4</v>
      </c>
      <c r="K87" s="183">
        <v>4</v>
      </c>
      <c r="L87" s="183">
        <v>4</v>
      </c>
      <c r="M87" s="183">
        <v>4</v>
      </c>
      <c r="N87" s="183">
        <v>4</v>
      </c>
      <c r="O87" s="184" t="s">
        <v>705</v>
      </c>
    </row>
    <row r="88" spans="1:15">
      <c r="A88" s="182">
        <v>67</v>
      </c>
      <c r="B88" s="183">
        <v>45</v>
      </c>
      <c r="C88" s="182" t="s">
        <v>131</v>
      </c>
      <c r="D88" s="182" t="s">
        <v>88</v>
      </c>
      <c r="E88" s="182" t="s">
        <v>132</v>
      </c>
      <c r="F88" s="183">
        <v>4</v>
      </c>
      <c r="G88" s="183">
        <v>4</v>
      </c>
      <c r="H88" s="183">
        <v>4</v>
      </c>
      <c r="I88" s="183">
        <v>4</v>
      </c>
      <c r="J88" s="183">
        <v>4</v>
      </c>
      <c r="K88" s="183">
        <v>4</v>
      </c>
      <c r="L88" s="183">
        <v>4</v>
      </c>
      <c r="M88" s="183">
        <v>4</v>
      </c>
      <c r="N88" s="183">
        <v>4</v>
      </c>
      <c r="O88" s="184" t="s">
        <v>706</v>
      </c>
    </row>
    <row r="89" spans="1:15">
      <c r="A89" s="182">
        <v>68</v>
      </c>
      <c r="B89" s="183">
        <v>39</v>
      </c>
      <c r="C89" s="182" t="s">
        <v>131</v>
      </c>
      <c r="D89" s="182" t="s">
        <v>88</v>
      </c>
      <c r="E89" s="182" t="s">
        <v>133</v>
      </c>
      <c r="F89" s="183">
        <v>4</v>
      </c>
      <c r="G89" s="183">
        <v>4</v>
      </c>
      <c r="H89" s="183">
        <v>4</v>
      </c>
      <c r="I89" s="183">
        <v>4</v>
      </c>
      <c r="J89" s="183">
        <v>4</v>
      </c>
      <c r="K89" s="183">
        <v>4</v>
      </c>
      <c r="L89" s="183">
        <v>4</v>
      </c>
      <c r="M89" s="183">
        <v>4</v>
      </c>
      <c r="N89" s="183">
        <v>4</v>
      </c>
      <c r="O89" s="184" t="s">
        <v>149</v>
      </c>
    </row>
    <row r="90" spans="1:15">
      <c r="A90" s="182">
        <v>69</v>
      </c>
      <c r="B90" s="183">
        <v>42</v>
      </c>
      <c r="C90" s="182" t="s">
        <v>135</v>
      </c>
      <c r="D90" s="182" t="s">
        <v>88</v>
      </c>
      <c r="E90" s="182" t="s">
        <v>133</v>
      </c>
      <c r="F90" s="183">
        <v>4</v>
      </c>
      <c r="G90" s="183">
        <v>4</v>
      </c>
      <c r="H90" s="183">
        <v>4</v>
      </c>
      <c r="I90" s="183">
        <v>4</v>
      </c>
      <c r="J90" s="183">
        <v>4</v>
      </c>
      <c r="K90" s="183">
        <v>4</v>
      </c>
      <c r="L90" s="183">
        <v>4</v>
      </c>
      <c r="M90" s="183">
        <v>4</v>
      </c>
      <c r="N90" s="183">
        <v>4</v>
      </c>
      <c r="O90" s="184" t="s">
        <v>707</v>
      </c>
    </row>
    <row r="91" spans="1:15">
      <c r="A91" s="182">
        <v>70</v>
      </c>
      <c r="B91" s="183">
        <v>38</v>
      </c>
      <c r="C91" s="182" t="s">
        <v>131</v>
      </c>
      <c r="D91" s="182" t="s">
        <v>137</v>
      </c>
      <c r="E91" s="182" t="s">
        <v>133</v>
      </c>
      <c r="F91" s="183">
        <v>4</v>
      </c>
      <c r="G91" s="183">
        <v>4</v>
      </c>
      <c r="H91" s="183">
        <v>4</v>
      </c>
      <c r="I91" s="183">
        <v>4</v>
      </c>
      <c r="J91" s="183">
        <v>4</v>
      </c>
      <c r="K91" s="183">
        <v>4</v>
      </c>
      <c r="L91" s="183">
        <v>4</v>
      </c>
      <c r="M91" s="183">
        <v>4</v>
      </c>
      <c r="N91" s="183">
        <v>4</v>
      </c>
      <c r="O91" s="184" t="s">
        <v>708</v>
      </c>
    </row>
    <row r="92" spans="1:15">
      <c r="A92" s="182">
        <v>71</v>
      </c>
      <c r="B92" s="183">
        <v>33</v>
      </c>
      <c r="C92" s="182" t="s">
        <v>131</v>
      </c>
      <c r="D92" s="182" t="s">
        <v>88</v>
      </c>
      <c r="E92" s="182" t="s">
        <v>133</v>
      </c>
      <c r="F92" s="183">
        <v>3</v>
      </c>
      <c r="G92" s="183">
        <v>4</v>
      </c>
      <c r="H92" s="183">
        <v>3</v>
      </c>
      <c r="I92" s="183">
        <v>4</v>
      </c>
      <c r="J92" s="183">
        <v>3</v>
      </c>
      <c r="K92" s="183">
        <v>3</v>
      </c>
      <c r="L92" s="183">
        <v>4</v>
      </c>
      <c r="M92" s="183">
        <v>4</v>
      </c>
      <c r="N92" s="183">
        <v>4</v>
      </c>
      <c r="O92" s="184" t="s">
        <v>134</v>
      </c>
    </row>
    <row r="93" spans="1:15">
      <c r="A93" s="182">
        <v>72</v>
      </c>
      <c r="B93" s="183">
        <v>42</v>
      </c>
      <c r="C93" s="182" t="s">
        <v>131</v>
      </c>
      <c r="D93" s="182" t="s">
        <v>88</v>
      </c>
      <c r="E93" s="182" t="s">
        <v>132</v>
      </c>
      <c r="F93" s="183">
        <v>4</v>
      </c>
      <c r="G93" s="183">
        <v>4</v>
      </c>
      <c r="H93" s="183">
        <v>4</v>
      </c>
      <c r="I93" s="183">
        <v>4</v>
      </c>
      <c r="J93" s="183">
        <v>4</v>
      </c>
      <c r="K93" s="183">
        <v>4</v>
      </c>
      <c r="L93" s="183">
        <v>4</v>
      </c>
      <c r="M93" s="183">
        <v>4</v>
      </c>
      <c r="N93" s="183">
        <v>4</v>
      </c>
      <c r="O93" s="184" t="s">
        <v>156</v>
      </c>
    </row>
    <row r="94" spans="1:15">
      <c r="A94" s="182">
        <v>73</v>
      </c>
      <c r="B94" s="183">
        <v>42</v>
      </c>
      <c r="C94" s="182" t="s">
        <v>131</v>
      </c>
      <c r="D94" s="182" t="s">
        <v>88</v>
      </c>
      <c r="E94" s="182" t="s">
        <v>132</v>
      </c>
      <c r="F94" s="183">
        <v>4</v>
      </c>
      <c r="G94" s="183">
        <v>4</v>
      </c>
      <c r="H94" s="183">
        <v>4</v>
      </c>
      <c r="I94" s="183">
        <v>4</v>
      </c>
      <c r="J94" s="183">
        <v>4</v>
      </c>
      <c r="K94" s="183">
        <v>4</v>
      </c>
      <c r="L94" s="183">
        <v>4</v>
      </c>
      <c r="M94" s="183">
        <v>4</v>
      </c>
      <c r="N94" s="183">
        <v>4</v>
      </c>
      <c r="O94" s="184" t="s">
        <v>134</v>
      </c>
    </row>
    <row r="95" spans="1:15">
      <c r="A95" s="182">
        <v>74</v>
      </c>
      <c r="B95" s="183">
        <v>30</v>
      </c>
      <c r="C95" s="182" t="s">
        <v>131</v>
      </c>
      <c r="D95" s="182" t="s">
        <v>88</v>
      </c>
      <c r="E95" s="182" t="s">
        <v>133</v>
      </c>
      <c r="F95" s="183">
        <v>3</v>
      </c>
      <c r="G95" s="183">
        <v>3</v>
      </c>
      <c r="H95" s="183">
        <v>3</v>
      </c>
      <c r="I95" s="183">
        <v>4</v>
      </c>
      <c r="J95" s="183">
        <v>3</v>
      </c>
      <c r="K95" s="183">
        <v>3</v>
      </c>
      <c r="L95" s="183">
        <v>4</v>
      </c>
      <c r="M95" s="183">
        <v>4</v>
      </c>
      <c r="N95" s="183">
        <v>3</v>
      </c>
      <c r="O95" s="184" t="s">
        <v>22</v>
      </c>
    </row>
    <row r="96" spans="1:15">
      <c r="A96" s="182">
        <v>75</v>
      </c>
      <c r="B96" s="183">
        <v>47</v>
      </c>
      <c r="C96" s="182" t="s">
        <v>131</v>
      </c>
      <c r="D96" s="182" t="s">
        <v>88</v>
      </c>
      <c r="E96" s="182" t="s">
        <v>133</v>
      </c>
      <c r="F96" s="183">
        <v>3</v>
      </c>
      <c r="G96" s="183">
        <v>3</v>
      </c>
      <c r="H96" s="183">
        <v>3</v>
      </c>
      <c r="I96" s="183">
        <v>4</v>
      </c>
      <c r="J96" s="183">
        <v>3</v>
      </c>
      <c r="K96" s="183">
        <v>3</v>
      </c>
      <c r="L96" s="183">
        <v>3</v>
      </c>
      <c r="M96" s="183">
        <v>4</v>
      </c>
      <c r="N96" s="183">
        <v>3</v>
      </c>
      <c r="O96" s="184" t="s">
        <v>538</v>
      </c>
    </row>
    <row r="97" spans="1:15">
      <c r="A97" s="182">
        <v>76</v>
      </c>
      <c r="B97" s="183">
        <v>47</v>
      </c>
      <c r="C97" s="182" t="s">
        <v>131</v>
      </c>
      <c r="D97" s="182" t="s">
        <v>88</v>
      </c>
      <c r="E97" s="182" t="s">
        <v>133</v>
      </c>
      <c r="F97" s="183">
        <v>3</v>
      </c>
      <c r="G97" s="183">
        <v>3</v>
      </c>
      <c r="H97" s="183">
        <v>3</v>
      </c>
      <c r="I97" s="183">
        <v>4</v>
      </c>
      <c r="J97" s="183">
        <v>3</v>
      </c>
      <c r="K97" s="183">
        <v>3</v>
      </c>
      <c r="L97" s="183">
        <v>3</v>
      </c>
      <c r="M97" s="183">
        <v>4</v>
      </c>
      <c r="N97" s="183">
        <v>3</v>
      </c>
      <c r="O97" s="184" t="s">
        <v>538</v>
      </c>
    </row>
    <row r="98" spans="1:15">
      <c r="A98" s="182">
        <v>77</v>
      </c>
      <c r="B98" s="183">
        <v>37</v>
      </c>
      <c r="C98" s="182" t="s">
        <v>135</v>
      </c>
      <c r="D98" s="182" t="s">
        <v>84</v>
      </c>
      <c r="E98" s="182" t="s">
        <v>133</v>
      </c>
      <c r="F98" s="183">
        <v>4</v>
      </c>
      <c r="G98" s="183">
        <v>4</v>
      </c>
      <c r="H98" s="183">
        <v>4</v>
      </c>
      <c r="I98" s="183">
        <v>4</v>
      </c>
      <c r="J98" s="183">
        <v>4</v>
      </c>
      <c r="K98" s="183">
        <v>4</v>
      </c>
      <c r="L98" s="183">
        <v>4</v>
      </c>
      <c r="M98" s="183">
        <v>4</v>
      </c>
      <c r="N98" s="183">
        <v>4</v>
      </c>
      <c r="O98" s="184" t="s">
        <v>709</v>
      </c>
    </row>
  </sheetData>
  <mergeCells count="3">
    <mergeCell ref="A4:D4"/>
    <mergeCell ref="A20:N20"/>
    <mergeCell ref="A1:O3"/>
  </mergeCells>
  <pageMargins left="0.7" right="0.7" top="0.75" bottom="0.75" header="0.3" footer="0.3"/>
  <pageSetup paperSize="9" scale="69" fitToHeight="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O108"/>
  <sheetViews>
    <sheetView showGridLines="0" view="pageBreakPreview" zoomScale="60" zoomScaleNormal="70" workbookViewId="0">
      <selection activeCell="E6" sqref="E6"/>
    </sheetView>
  </sheetViews>
  <sheetFormatPr defaultColWidth="9" defaultRowHeight="14.4"/>
  <cols>
    <col min="1" max="1" width="4.6640625" customWidth="1"/>
    <col min="2" max="2" width="14.21875" bestFit="1" customWidth="1"/>
    <col min="3" max="3" width="26.6640625" customWidth="1"/>
    <col min="4" max="4" width="15.88671875" customWidth="1"/>
    <col min="5" max="5" width="26.6640625" customWidth="1"/>
    <col min="6" max="14" width="4.44140625" hidden="1" customWidth="1"/>
    <col min="15" max="15" width="48" style="19" customWidth="1"/>
  </cols>
  <sheetData>
    <row r="1" spans="1:11" ht="18">
      <c r="A1" s="1"/>
      <c r="B1" s="1"/>
      <c r="C1" s="1"/>
      <c r="D1" s="135" t="s">
        <v>121</v>
      </c>
      <c r="E1" s="135"/>
      <c r="F1" s="185"/>
      <c r="G1" s="185"/>
      <c r="H1" s="185"/>
      <c r="I1" s="185"/>
      <c r="J1" s="185"/>
      <c r="K1" s="185"/>
    </row>
    <row r="2" spans="1:11" ht="18">
      <c r="A2" s="1"/>
      <c r="B2" s="1"/>
      <c r="C2" s="1"/>
      <c r="D2" s="135" t="s">
        <v>151</v>
      </c>
      <c r="E2" s="135"/>
      <c r="F2" s="185"/>
      <c r="G2" s="185"/>
      <c r="H2" s="185"/>
      <c r="I2" s="185"/>
      <c r="J2" s="185"/>
      <c r="K2" s="185"/>
    </row>
    <row r="3" spans="1:11">
      <c r="A3" s="2"/>
      <c r="B3" s="2"/>
      <c r="C3" s="2"/>
      <c r="D3" s="186"/>
      <c r="E3" s="186"/>
      <c r="F3" s="2"/>
      <c r="G3" s="2"/>
      <c r="H3" s="2"/>
      <c r="I3" s="2"/>
      <c r="J3" s="2"/>
      <c r="K3" s="2"/>
    </row>
    <row r="4" spans="1:11" ht="15.6">
      <c r="A4" s="170" t="s">
        <v>123</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24</v>
      </c>
      <c r="E6" s="11">
        <f t="shared" ref="E6:E18" si="0">+D6/87</f>
        <v>0.27586206896551724</v>
      </c>
      <c r="H6">
        <f>SUM(D6:D7)</f>
        <v>87</v>
      </c>
    </row>
    <row r="7" spans="1:11">
      <c r="A7" s="12"/>
      <c r="B7" s="13"/>
      <c r="C7" s="14" t="s">
        <v>77</v>
      </c>
      <c r="D7" s="12">
        <f>COUNTIF(C22:C1000,"Perempuan")</f>
        <v>63</v>
      </c>
      <c r="E7" s="11">
        <f t="shared" si="0"/>
        <v>0.72413793103448276</v>
      </c>
      <c r="H7">
        <f>SUM(D8:D13)</f>
        <v>87</v>
      </c>
    </row>
    <row r="8" spans="1:11">
      <c r="A8" s="12">
        <v>2</v>
      </c>
      <c r="B8" s="13" t="s">
        <v>79</v>
      </c>
      <c r="C8" s="14" t="s">
        <v>80</v>
      </c>
      <c r="D8" s="12">
        <f>COUNTIF(D22:D1000,"SD ke bawah")</f>
        <v>5</v>
      </c>
      <c r="E8" s="11">
        <f t="shared" si="0"/>
        <v>5.7471264367816091E-2</v>
      </c>
    </row>
    <row r="9" spans="1:11">
      <c r="A9" s="12"/>
      <c r="B9" s="13"/>
      <c r="C9" s="14" t="s">
        <v>82</v>
      </c>
      <c r="D9" s="12">
        <f>COUNTIF(D22:D1000,"SLTP")</f>
        <v>10</v>
      </c>
      <c r="E9" s="11">
        <f t="shared" si="0"/>
        <v>0.11494252873563218</v>
      </c>
    </row>
    <row r="10" spans="1:11">
      <c r="A10" s="12"/>
      <c r="B10" s="13"/>
      <c r="C10" s="14" t="s">
        <v>84</v>
      </c>
      <c r="D10" s="12">
        <f>COUNTIF(D22:D1000,"SLTA")</f>
        <v>50</v>
      </c>
      <c r="E10" s="11">
        <f t="shared" si="0"/>
        <v>0.57471264367816088</v>
      </c>
    </row>
    <row r="11" spans="1:11">
      <c r="A11" s="12"/>
      <c r="B11" s="13"/>
      <c r="C11" s="14" t="s">
        <v>86</v>
      </c>
      <c r="D11" s="12">
        <f>COUNTIF(D22:D1000,"D1 - D3 - D4")</f>
        <v>9</v>
      </c>
      <c r="E11" s="11">
        <f t="shared" si="0"/>
        <v>0.10344827586206896</v>
      </c>
    </row>
    <row r="12" spans="1:11">
      <c r="A12" s="12"/>
      <c r="B12" s="13"/>
      <c r="C12" s="14" t="s">
        <v>88</v>
      </c>
      <c r="D12" s="12">
        <f>COUNTIF(D22:D1000,"S-1")</f>
        <v>13</v>
      </c>
      <c r="E12" s="11">
        <f t="shared" si="0"/>
        <v>0.14942528735632185</v>
      </c>
    </row>
    <row r="13" spans="1:11">
      <c r="A13" s="12"/>
      <c r="B13" s="13"/>
      <c r="C13" s="14" t="s">
        <v>89</v>
      </c>
      <c r="D13" s="12">
        <f>COUNTIF(D22:D1000,"S-2 ke atas")</f>
        <v>0</v>
      </c>
      <c r="E13" s="11">
        <f t="shared" si="0"/>
        <v>0</v>
      </c>
    </row>
    <row r="14" spans="1:11">
      <c r="A14" s="12">
        <v>3</v>
      </c>
      <c r="B14" s="13" t="s">
        <v>91</v>
      </c>
      <c r="C14" s="26" t="s">
        <v>132</v>
      </c>
      <c r="D14" s="15">
        <f>COUNTIF(E22:E1000,"PNS/TNI/POLRI")</f>
        <v>1</v>
      </c>
      <c r="E14" s="11">
        <f t="shared" si="0"/>
        <v>1.1494252873563218E-2</v>
      </c>
    </row>
    <row r="15" spans="1:11">
      <c r="A15" s="16"/>
      <c r="B15" s="17"/>
      <c r="C15" s="26" t="s">
        <v>92</v>
      </c>
      <c r="D15" s="15">
        <f>COUNTIF(E22:E1000,"Instansi Luar")</f>
        <v>0</v>
      </c>
      <c r="E15" s="11">
        <f t="shared" si="0"/>
        <v>0</v>
      </c>
    </row>
    <row r="16" spans="1:11">
      <c r="A16" s="16"/>
      <c r="B16" s="17"/>
      <c r="C16" s="24" t="s">
        <v>93</v>
      </c>
      <c r="D16" s="15">
        <f>COUNTIF(E22:E1000,"Wirausahawan/Usahawan")</f>
        <v>4</v>
      </c>
      <c r="E16" s="11">
        <f t="shared" si="0"/>
        <v>4.5977011494252873E-2</v>
      </c>
    </row>
    <row r="17" spans="1:15">
      <c r="A17" s="12"/>
      <c r="B17" s="13"/>
      <c r="C17" s="26" t="s">
        <v>94</v>
      </c>
      <c r="D17" s="15">
        <f>COUNTIF(E22:E1000,"Pelajar/Mahasiswa")</f>
        <v>7</v>
      </c>
      <c r="E17" s="11">
        <f t="shared" si="0"/>
        <v>8.0459770114942528E-2</v>
      </c>
    </row>
    <row r="18" spans="1:15">
      <c r="A18" s="12"/>
      <c r="B18" s="13"/>
      <c r="C18" s="14" t="s">
        <v>95</v>
      </c>
      <c r="D18" s="15">
        <f>COUNTIF(E22:E1000,"Lainnya")</f>
        <v>70</v>
      </c>
      <c r="E18" s="11">
        <f t="shared" si="0"/>
        <v>0.8045977011494253</v>
      </c>
    </row>
    <row r="19" spans="1:15">
      <c r="A19" s="97"/>
      <c r="B19" s="121"/>
      <c r="C19" s="98"/>
      <c r="D19" s="122"/>
      <c r="E19" s="123"/>
      <c r="F19" s="5">
        <f>AVERAGE(F22:F1000)</f>
        <v>3.4942528735632186</v>
      </c>
      <c r="G19" s="5">
        <f t="shared" ref="G19:N19" si="1">AVERAGE(G22:G1000)</f>
        <v>3.5172413793103448</v>
      </c>
      <c r="H19" s="5">
        <f t="shared" si="1"/>
        <v>3.4597701149425286</v>
      </c>
      <c r="I19" s="5">
        <f t="shared" si="1"/>
        <v>3.9425287356321839</v>
      </c>
      <c r="J19" s="5">
        <f t="shared" si="1"/>
        <v>3.4712643678160919</v>
      </c>
      <c r="K19" s="5">
        <f t="shared" si="1"/>
        <v>3.5517241379310347</v>
      </c>
      <c r="L19" s="5">
        <f t="shared" si="1"/>
        <v>3.6436781609195403</v>
      </c>
      <c r="M19" s="5">
        <f t="shared" si="1"/>
        <v>3.9885057471264367</v>
      </c>
      <c r="N19" s="5">
        <f t="shared" si="1"/>
        <v>3.735632183908046</v>
      </c>
    </row>
    <row r="20" spans="1:15">
      <c r="A20" s="175" t="s">
        <v>124</v>
      </c>
      <c r="B20" s="176"/>
      <c r="C20" s="176"/>
      <c r="D20" s="176"/>
      <c r="E20" s="176"/>
      <c r="F20" s="176"/>
      <c r="G20" s="176"/>
      <c r="H20" s="176"/>
      <c r="I20" s="176"/>
      <c r="J20" s="176"/>
      <c r="K20" s="176"/>
      <c r="L20" s="176"/>
      <c r="M20" s="176"/>
      <c r="N20" s="176"/>
    </row>
    <row r="21" spans="1:15">
      <c r="A21" s="25" t="s">
        <v>125</v>
      </c>
      <c r="B21" s="25"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ht="28.8">
      <c r="A22" s="182">
        <v>1</v>
      </c>
      <c r="B22" s="183">
        <v>35</v>
      </c>
      <c r="C22" s="182" t="s">
        <v>131</v>
      </c>
      <c r="D22" s="182" t="s">
        <v>84</v>
      </c>
      <c r="E22" s="182" t="s">
        <v>133</v>
      </c>
      <c r="F22" s="183">
        <v>3</v>
      </c>
      <c r="G22" s="183">
        <v>3</v>
      </c>
      <c r="H22" s="183">
        <v>4</v>
      </c>
      <c r="I22" s="183">
        <v>4</v>
      </c>
      <c r="J22" s="183">
        <v>4</v>
      </c>
      <c r="K22" s="183">
        <v>4</v>
      </c>
      <c r="L22" s="183">
        <v>4</v>
      </c>
      <c r="M22" s="183">
        <v>4</v>
      </c>
      <c r="N22" s="183">
        <v>4</v>
      </c>
      <c r="O22" s="184" t="s">
        <v>710</v>
      </c>
    </row>
    <row r="23" spans="1:15">
      <c r="A23" s="182">
        <v>2</v>
      </c>
      <c r="B23" s="183">
        <v>57</v>
      </c>
      <c r="C23" s="182" t="s">
        <v>135</v>
      </c>
      <c r="D23" s="182" t="s">
        <v>153</v>
      </c>
      <c r="E23" s="182" t="s">
        <v>133</v>
      </c>
      <c r="F23" s="183">
        <v>3</v>
      </c>
      <c r="G23" s="183">
        <v>3</v>
      </c>
      <c r="H23" s="183">
        <v>3</v>
      </c>
      <c r="I23" s="183">
        <v>4</v>
      </c>
      <c r="J23" s="183">
        <v>3</v>
      </c>
      <c r="K23" s="183">
        <v>4</v>
      </c>
      <c r="L23" s="183">
        <v>4</v>
      </c>
      <c r="M23" s="183">
        <v>4</v>
      </c>
      <c r="N23" s="183">
        <v>3</v>
      </c>
      <c r="O23" s="184" t="s">
        <v>711</v>
      </c>
    </row>
    <row r="24" spans="1:15">
      <c r="A24" s="182">
        <v>3</v>
      </c>
      <c r="B24" s="183">
        <v>25</v>
      </c>
      <c r="C24" s="182" t="s">
        <v>131</v>
      </c>
      <c r="D24" s="182" t="s">
        <v>84</v>
      </c>
      <c r="E24" s="182" t="s">
        <v>133</v>
      </c>
      <c r="F24" s="183">
        <v>3</v>
      </c>
      <c r="G24" s="183">
        <v>3</v>
      </c>
      <c r="H24" s="183">
        <v>3</v>
      </c>
      <c r="I24" s="183">
        <v>4</v>
      </c>
      <c r="J24" s="183">
        <v>3</v>
      </c>
      <c r="K24" s="183">
        <v>3</v>
      </c>
      <c r="L24" s="183">
        <v>4</v>
      </c>
      <c r="M24" s="183">
        <v>4</v>
      </c>
      <c r="N24" s="183">
        <v>3</v>
      </c>
      <c r="O24" s="184" t="s">
        <v>712</v>
      </c>
    </row>
    <row r="25" spans="1:15">
      <c r="A25" s="182">
        <v>4</v>
      </c>
      <c r="B25" s="183">
        <v>62</v>
      </c>
      <c r="C25" s="182" t="s">
        <v>131</v>
      </c>
      <c r="D25" s="182" t="s">
        <v>153</v>
      </c>
      <c r="E25" s="182" t="s">
        <v>133</v>
      </c>
      <c r="F25" s="183">
        <v>4</v>
      </c>
      <c r="G25" s="183">
        <v>3</v>
      </c>
      <c r="H25" s="183">
        <v>4</v>
      </c>
      <c r="I25" s="183">
        <v>4</v>
      </c>
      <c r="J25" s="183">
        <v>4</v>
      </c>
      <c r="K25" s="183">
        <v>4</v>
      </c>
      <c r="L25" s="183">
        <v>3</v>
      </c>
      <c r="M25" s="183">
        <v>4</v>
      </c>
      <c r="N25" s="183">
        <v>3</v>
      </c>
      <c r="O25" s="184" t="s">
        <v>713</v>
      </c>
    </row>
    <row r="26" spans="1:15">
      <c r="A26" s="182">
        <v>5</v>
      </c>
      <c r="B26" s="183">
        <v>69</v>
      </c>
      <c r="C26" s="182" t="s">
        <v>135</v>
      </c>
      <c r="D26" s="182" t="s">
        <v>153</v>
      </c>
      <c r="E26" s="182" t="s">
        <v>133</v>
      </c>
      <c r="F26" s="183">
        <v>3</v>
      </c>
      <c r="G26" s="183">
        <v>3</v>
      </c>
      <c r="H26" s="183">
        <v>3</v>
      </c>
      <c r="I26" s="183">
        <v>4</v>
      </c>
      <c r="J26" s="183">
        <v>3</v>
      </c>
      <c r="K26" s="183">
        <v>3</v>
      </c>
      <c r="L26" s="183">
        <v>3</v>
      </c>
      <c r="M26" s="183">
        <v>4</v>
      </c>
      <c r="N26" s="183">
        <v>3</v>
      </c>
      <c r="O26" s="184" t="s">
        <v>164</v>
      </c>
    </row>
    <row r="27" spans="1:15">
      <c r="A27" s="182">
        <v>6</v>
      </c>
      <c r="B27" s="183">
        <v>54</v>
      </c>
      <c r="C27" s="182" t="s">
        <v>131</v>
      </c>
      <c r="D27" s="182" t="s">
        <v>84</v>
      </c>
      <c r="E27" s="182" t="s">
        <v>133</v>
      </c>
      <c r="F27" s="183">
        <v>3</v>
      </c>
      <c r="G27" s="183">
        <v>3</v>
      </c>
      <c r="H27" s="183">
        <v>3</v>
      </c>
      <c r="I27" s="183">
        <v>3</v>
      </c>
      <c r="J27" s="183">
        <v>3</v>
      </c>
      <c r="K27" s="183">
        <v>2</v>
      </c>
      <c r="L27" s="183">
        <v>3</v>
      </c>
      <c r="M27" s="183">
        <v>4</v>
      </c>
      <c r="N27" s="183">
        <v>3</v>
      </c>
      <c r="O27" s="184" t="s">
        <v>714</v>
      </c>
    </row>
    <row r="28" spans="1:15">
      <c r="A28" s="182">
        <v>7</v>
      </c>
      <c r="B28" s="183">
        <v>56</v>
      </c>
      <c r="C28" s="182" t="s">
        <v>131</v>
      </c>
      <c r="D28" s="182" t="s">
        <v>84</v>
      </c>
      <c r="E28" s="182" t="s">
        <v>133</v>
      </c>
      <c r="F28" s="183">
        <v>3</v>
      </c>
      <c r="G28" s="183">
        <v>3</v>
      </c>
      <c r="H28" s="183">
        <v>3</v>
      </c>
      <c r="I28" s="183">
        <v>3</v>
      </c>
      <c r="J28" s="183">
        <v>3</v>
      </c>
      <c r="K28" s="183">
        <v>3</v>
      </c>
      <c r="L28" s="183">
        <v>3</v>
      </c>
      <c r="M28" s="183">
        <v>4</v>
      </c>
      <c r="N28" s="183">
        <v>3</v>
      </c>
      <c r="O28" s="184" t="s">
        <v>715</v>
      </c>
    </row>
    <row r="29" spans="1:15">
      <c r="A29" s="182">
        <v>8</v>
      </c>
      <c r="B29" s="183">
        <v>61</v>
      </c>
      <c r="C29" s="182" t="s">
        <v>131</v>
      </c>
      <c r="D29" s="182" t="s">
        <v>84</v>
      </c>
      <c r="E29" s="182" t="s">
        <v>133</v>
      </c>
      <c r="F29" s="183">
        <v>3</v>
      </c>
      <c r="G29" s="183">
        <v>4</v>
      </c>
      <c r="H29" s="183">
        <v>4</v>
      </c>
      <c r="I29" s="183">
        <v>4</v>
      </c>
      <c r="J29" s="183">
        <v>4</v>
      </c>
      <c r="K29" s="183">
        <v>4</v>
      </c>
      <c r="L29" s="183">
        <v>4</v>
      </c>
      <c r="M29" s="183">
        <v>4</v>
      </c>
      <c r="N29" s="183">
        <v>4</v>
      </c>
      <c r="O29" s="184" t="s">
        <v>716</v>
      </c>
    </row>
    <row r="30" spans="1:15">
      <c r="A30" s="182">
        <v>9</v>
      </c>
      <c r="B30" s="183">
        <v>59</v>
      </c>
      <c r="C30" s="182" t="s">
        <v>131</v>
      </c>
      <c r="D30" s="182" t="s">
        <v>84</v>
      </c>
      <c r="E30" s="182" t="s">
        <v>133</v>
      </c>
      <c r="F30" s="183">
        <v>3</v>
      </c>
      <c r="G30" s="183">
        <v>3</v>
      </c>
      <c r="H30" s="183">
        <v>3</v>
      </c>
      <c r="I30" s="183">
        <v>4</v>
      </c>
      <c r="J30" s="183">
        <v>3</v>
      </c>
      <c r="K30" s="183">
        <v>3</v>
      </c>
      <c r="L30" s="183">
        <v>3</v>
      </c>
      <c r="M30" s="183">
        <v>4</v>
      </c>
      <c r="N30" s="183">
        <v>3</v>
      </c>
      <c r="O30" s="184" t="s">
        <v>717</v>
      </c>
    </row>
    <row r="31" spans="1:15">
      <c r="A31" s="182">
        <v>10</v>
      </c>
      <c r="B31" s="183">
        <v>59</v>
      </c>
      <c r="C31" s="182" t="s">
        <v>131</v>
      </c>
      <c r="D31" s="182" t="s">
        <v>84</v>
      </c>
      <c r="E31" s="182" t="s">
        <v>133</v>
      </c>
      <c r="F31" s="183">
        <v>3</v>
      </c>
      <c r="G31" s="183">
        <v>3</v>
      </c>
      <c r="H31" s="183">
        <v>3</v>
      </c>
      <c r="I31" s="183">
        <v>4</v>
      </c>
      <c r="J31" s="183">
        <v>3</v>
      </c>
      <c r="K31" s="183">
        <v>3</v>
      </c>
      <c r="L31" s="183">
        <v>3</v>
      </c>
      <c r="M31" s="183">
        <v>4</v>
      </c>
      <c r="N31" s="183">
        <v>3</v>
      </c>
      <c r="O31" s="184" t="s">
        <v>717</v>
      </c>
    </row>
    <row r="32" spans="1:15">
      <c r="A32" s="182">
        <v>11</v>
      </c>
      <c r="B32" s="183">
        <v>26</v>
      </c>
      <c r="C32" s="182" t="s">
        <v>131</v>
      </c>
      <c r="D32" s="182" t="s">
        <v>84</v>
      </c>
      <c r="E32" s="182" t="s">
        <v>133</v>
      </c>
      <c r="F32" s="183">
        <v>4</v>
      </c>
      <c r="G32" s="183">
        <v>3</v>
      </c>
      <c r="H32" s="183">
        <v>4</v>
      </c>
      <c r="I32" s="183">
        <v>4</v>
      </c>
      <c r="J32" s="183">
        <v>3</v>
      </c>
      <c r="K32" s="183">
        <v>3</v>
      </c>
      <c r="L32" s="183">
        <v>4</v>
      </c>
      <c r="M32" s="183">
        <v>4</v>
      </c>
      <c r="N32" s="183">
        <v>4</v>
      </c>
      <c r="O32" s="184" t="s">
        <v>718</v>
      </c>
    </row>
    <row r="33" spans="1:15">
      <c r="A33" s="182">
        <v>12</v>
      </c>
      <c r="B33" s="183">
        <v>49</v>
      </c>
      <c r="C33" s="182" t="s">
        <v>131</v>
      </c>
      <c r="D33" s="182" t="s">
        <v>84</v>
      </c>
      <c r="E33" s="182" t="s">
        <v>133</v>
      </c>
      <c r="F33" s="183">
        <v>3</v>
      </c>
      <c r="G33" s="183">
        <v>3</v>
      </c>
      <c r="H33" s="183">
        <v>3</v>
      </c>
      <c r="I33" s="183">
        <v>4</v>
      </c>
      <c r="J33" s="183">
        <v>3</v>
      </c>
      <c r="K33" s="183">
        <v>3</v>
      </c>
      <c r="L33" s="183">
        <v>4</v>
      </c>
      <c r="M33" s="183">
        <v>4</v>
      </c>
      <c r="N33" s="183">
        <v>4</v>
      </c>
      <c r="O33" s="184" t="s">
        <v>719</v>
      </c>
    </row>
    <row r="34" spans="1:15">
      <c r="A34" s="182">
        <v>13</v>
      </c>
      <c r="B34" s="183">
        <v>42</v>
      </c>
      <c r="C34" s="182" t="s">
        <v>131</v>
      </c>
      <c r="D34" s="182" t="s">
        <v>88</v>
      </c>
      <c r="E34" s="182" t="s">
        <v>133</v>
      </c>
      <c r="F34" s="183">
        <v>3</v>
      </c>
      <c r="G34" s="183">
        <v>4</v>
      </c>
      <c r="H34" s="183">
        <v>4</v>
      </c>
      <c r="I34" s="183">
        <v>4</v>
      </c>
      <c r="J34" s="183">
        <v>4</v>
      </c>
      <c r="K34" s="183">
        <v>4</v>
      </c>
      <c r="L34" s="183">
        <v>4</v>
      </c>
      <c r="M34" s="183">
        <v>4</v>
      </c>
      <c r="N34" s="183">
        <v>4</v>
      </c>
      <c r="O34" s="184" t="s">
        <v>720</v>
      </c>
    </row>
    <row r="35" spans="1:15">
      <c r="A35" s="182">
        <v>14</v>
      </c>
      <c r="B35" s="183">
        <v>21</v>
      </c>
      <c r="C35" s="182" t="s">
        <v>131</v>
      </c>
      <c r="D35" s="182" t="s">
        <v>86</v>
      </c>
      <c r="E35" s="182" t="s">
        <v>94</v>
      </c>
      <c r="F35" s="183">
        <v>4</v>
      </c>
      <c r="G35" s="183">
        <v>4</v>
      </c>
      <c r="H35" s="183">
        <v>4</v>
      </c>
      <c r="I35" s="183">
        <v>4</v>
      </c>
      <c r="J35" s="183">
        <v>4</v>
      </c>
      <c r="K35" s="183">
        <v>4</v>
      </c>
      <c r="L35" s="183">
        <v>4</v>
      </c>
      <c r="M35" s="183">
        <v>4</v>
      </c>
      <c r="N35" s="183">
        <v>4</v>
      </c>
      <c r="O35" s="184" t="s">
        <v>721</v>
      </c>
    </row>
    <row r="36" spans="1:15">
      <c r="A36" s="182">
        <v>15</v>
      </c>
      <c r="B36" s="183">
        <v>21</v>
      </c>
      <c r="C36" s="182" t="s">
        <v>131</v>
      </c>
      <c r="D36" s="182" t="s">
        <v>86</v>
      </c>
      <c r="E36" s="182" t="s">
        <v>94</v>
      </c>
      <c r="F36" s="183">
        <v>4</v>
      </c>
      <c r="G36" s="183">
        <v>4</v>
      </c>
      <c r="H36" s="183">
        <v>4</v>
      </c>
      <c r="I36" s="183">
        <v>4</v>
      </c>
      <c r="J36" s="183">
        <v>4</v>
      </c>
      <c r="K36" s="183">
        <v>4</v>
      </c>
      <c r="L36" s="183">
        <v>4</v>
      </c>
      <c r="M36" s="183">
        <v>4</v>
      </c>
      <c r="N36" s="183">
        <v>4</v>
      </c>
      <c r="O36" s="184" t="s">
        <v>722</v>
      </c>
    </row>
    <row r="37" spans="1:15">
      <c r="A37" s="182">
        <v>16</v>
      </c>
      <c r="B37" s="183">
        <v>26</v>
      </c>
      <c r="C37" s="182" t="s">
        <v>135</v>
      </c>
      <c r="D37" s="182" t="s">
        <v>84</v>
      </c>
      <c r="E37" s="182" t="s">
        <v>133</v>
      </c>
      <c r="F37" s="183">
        <v>3</v>
      </c>
      <c r="G37" s="183">
        <v>4</v>
      </c>
      <c r="H37" s="183">
        <v>4</v>
      </c>
      <c r="I37" s="183">
        <v>4</v>
      </c>
      <c r="J37" s="183">
        <v>3</v>
      </c>
      <c r="K37" s="183">
        <v>4</v>
      </c>
      <c r="L37" s="183">
        <v>3</v>
      </c>
      <c r="M37" s="183">
        <v>4</v>
      </c>
      <c r="N37" s="183">
        <v>4</v>
      </c>
      <c r="O37" s="184" t="s">
        <v>723</v>
      </c>
    </row>
    <row r="38" spans="1:15">
      <c r="A38" s="182">
        <v>17</v>
      </c>
      <c r="B38" s="183">
        <v>21</v>
      </c>
      <c r="C38" s="182" t="s">
        <v>131</v>
      </c>
      <c r="D38" s="182" t="s">
        <v>86</v>
      </c>
      <c r="E38" s="182" t="s">
        <v>94</v>
      </c>
      <c r="F38" s="183">
        <v>3</v>
      </c>
      <c r="G38" s="183">
        <v>3</v>
      </c>
      <c r="H38" s="183">
        <v>3</v>
      </c>
      <c r="I38" s="183">
        <v>3</v>
      </c>
      <c r="J38" s="183">
        <v>3</v>
      </c>
      <c r="K38" s="183">
        <v>3</v>
      </c>
      <c r="L38" s="183">
        <v>3</v>
      </c>
      <c r="M38" s="183">
        <v>4</v>
      </c>
      <c r="N38" s="183">
        <v>3</v>
      </c>
      <c r="O38" s="184" t="s">
        <v>201</v>
      </c>
    </row>
    <row r="39" spans="1:15">
      <c r="A39" s="182">
        <v>18</v>
      </c>
      <c r="B39" s="183">
        <v>32</v>
      </c>
      <c r="C39" s="182" t="s">
        <v>135</v>
      </c>
      <c r="D39" s="182" t="s">
        <v>84</v>
      </c>
      <c r="E39" s="182" t="s">
        <v>93</v>
      </c>
      <c r="F39" s="183">
        <v>3</v>
      </c>
      <c r="G39" s="183">
        <v>3</v>
      </c>
      <c r="H39" s="183">
        <v>3</v>
      </c>
      <c r="I39" s="183">
        <v>4</v>
      </c>
      <c r="J39" s="183">
        <v>3</v>
      </c>
      <c r="K39" s="183">
        <v>3</v>
      </c>
      <c r="L39" s="183">
        <v>3</v>
      </c>
      <c r="M39" s="183">
        <v>4</v>
      </c>
      <c r="N39" s="183">
        <v>4</v>
      </c>
      <c r="O39" s="184" t="s">
        <v>724</v>
      </c>
    </row>
    <row r="40" spans="1:15">
      <c r="A40" s="182">
        <v>19</v>
      </c>
      <c r="B40" s="183">
        <v>30</v>
      </c>
      <c r="C40" s="182" t="s">
        <v>131</v>
      </c>
      <c r="D40" s="182" t="s">
        <v>84</v>
      </c>
      <c r="E40" s="182" t="s">
        <v>133</v>
      </c>
      <c r="F40" s="183">
        <v>4</v>
      </c>
      <c r="G40" s="183">
        <v>4</v>
      </c>
      <c r="H40" s="183">
        <v>3</v>
      </c>
      <c r="I40" s="183">
        <v>4</v>
      </c>
      <c r="J40" s="183">
        <v>4</v>
      </c>
      <c r="K40" s="183">
        <v>3</v>
      </c>
      <c r="L40" s="183">
        <v>3</v>
      </c>
      <c r="M40" s="183">
        <v>4</v>
      </c>
      <c r="N40" s="183">
        <v>4</v>
      </c>
      <c r="O40" s="184" t="s">
        <v>148</v>
      </c>
    </row>
    <row r="41" spans="1:15">
      <c r="A41" s="182">
        <v>20</v>
      </c>
      <c r="B41" s="183">
        <v>39</v>
      </c>
      <c r="C41" s="182" t="s">
        <v>131</v>
      </c>
      <c r="D41" s="182" t="s">
        <v>84</v>
      </c>
      <c r="E41" s="182" t="s">
        <v>133</v>
      </c>
      <c r="F41" s="183">
        <v>4</v>
      </c>
      <c r="G41" s="183">
        <v>3</v>
      </c>
      <c r="H41" s="183">
        <v>3</v>
      </c>
      <c r="I41" s="183">
        <v>3</v>
      </c>
      <c r="J41" s="183">
        <v>3</v>
      </c>
      <c r="K41" s="183">
        <v>3</v>
      </c>
      <c r="L41" s="183">
        <v>3</v>
      </c>
      <c r="M41" s="183">
        <v>4</v>
      </c>
      <c r="N41" s="183">
        <v>3</v>
      </c>
      <c r="O41" s="184" t="s">
        <v>145</v>
      </c>
    </row>
    <row r="42" spans="1:15">
      <c r="A42" s="182">
        <v>21</v>
      </c>
      <c r="B42" s="183">
        <v>36</v>
      </c>
      <c r="C42" s="182" t="s">
        <v>135</v>
      </c>
      <c r="D42" s="182" t="s">
        <v>82</v>
      </c>
      <c r="E42" s="182" t="s">
        <v>133</v>
      </c>
      <c r="F42" s="183">
        <v>4</v>
      </c>
      <c r="G42" s="183">
        <v>4</v>
      </c>
      <c r="H42" s="183">
        <v>3</v>
      </c>
      <c r="I42" s="183">
        <v>4</v>
      </c>
      <c r="J42" s="183">
        <v>4</v>
      </c>
      <c r="K42" s="183">
        <v>3</v>
      </c>
      <c r="L42" s="183">
        <v>3</v>
      </c>
      <c r="M42" s="183">
        <v>4</v>
      </c>
      <c r="N42" s="183">
        <v>4</v>
      </c>
      <c r="O42" s="184" t="s">
        <v>725</v>
      </c>
    </row>
    <row r="43" spans="1:15">
      <c r="A43" s="182">
        <v>22</v>
      </c>
      <c r="B43" s="183">
        <v>36</v>
      </c>
      <c r="C43" s="182" t="s">
        <v>135</v>
      </c>
      <c r="D43" s="182" t="s">
        <v>82</v>
      </c>
      <c r="E43" s="182" t="s">
        <v>133</v>
      </c>
      <c r="F43" s="183">
        <v>4</v>
      </c>
      <c r="G43" s="183">
        <v>4</v>
      </c>
      <c r="H43" s="183">
        <v>3</v>
      </c>
      <c r="I43" s="183">
        <v>4</v>
      </c>
      <c r="J43" s="183">
        <v>4</v>
      </c>
      <c r="K43" s="183">
        <v>3</v>
      </c>
      <c r="L43" s="183">
        <v>3</v>
      </c>
      <c r="M43" s="183">
        <v>4</v>
      </c>
      <c r="N43" s="183">
        <v>4</v>
      </c>
      <c r="O43" s="184" t="s">
        <v>725</v>
      </c>
    </row>
    <row r="44" spans="1:15">
      <c r="A44" s="182">
        <v>23</v>
      </c>
      <c r="B44" s="183">
        <v>32</v>
      </c>
      <c r="C44" s="182" t="s">
        <v>135</v>
      </c>
      <c r="D44" s="182" t="s">
        <v>88</v>
      </c>
      <c r="E44" s="182" t="s">
        <v>133</v>
      </c>
      <c r="F44" s="183">
        <v>4</v>
      </c>
      <c r="G44" s="183">
        <v>4</v>
      </c>
      <c r="H44" s="183">
        <v>4</v>
      </c>
      <c r="I44" s="183">
        <v>4</v>
      </c>
      <c r="J44" s="183">
        <v>4</v>
      </c>
      <c r="K44" s="183">
        <v>4</v>
      </c>
      <c r="L44" s="183">
        <v>4</v>
      </c>
      <c r="M44" s="183">
        <v>4</v>
      </c>
      <c r="N44" s="183">
        <v>4</v>
      </c>
      <c r="O44" s="184" t="s">
        <v>726</v>
      </c>
    </row>
    <row r="45" spans="1:15">
      <c r="A45" s="182">
        <v>24</v>
      </c>
      <c r="B45" s="183">
        <v>47</v>
      </c>
      <c r="C45" s="182" t="s">
        <v>131</v>
      </c>
      <c r="D45" s="182" t="s">
        <v>84</v>
      </c>
      <c r="E45" s="182" t="s">
        <v>133</v>
      </c>
      <c r="F45" s="183">
        <v>4</v>
      </c>
      <c r="G45" s="183">
        <v>4</v>
      </c>
      <c r="H45" s="183">
        <v>4</v>
      </c>
      <c r="I45" s="183">
        <v>4</v>
      </c>
      <c r="J45" s="183">
        <v>3</v>
      </c>
      <c r="K45" s="183">
        <v>4</v>
      </c>
      <c r="L45" s="183">
        <v>4</v>
      </c>
      <c r="M45" s="183">
        <v>4</v>
      </c>
      <c r="N45" s="183">
        <v>4</v>
      </c>
      <c r="O45" s="184" t="s">
        <v>727</v>
      </c>
    </row>
    <row r="46" spans="1:15">
      <c r="A46" s="182">
        <v>25</v>
      </c>
      <c r="B46" s="183">
        <v>28</v>
      </c>
      <c r="C46" s="182" t="s">
        <v>131</v>
      </c>
      <c r="D46" s="182" t="s">
        <v>84</v>
      </c>
      <c r="E46" s="182" t="s">
        <v>133</v>
      </c>
      <c r="F46" s="183">
        <v>3</v>
      </c>
      <c r="G46" s="183">
        <v>3</v>
      </c>
      <c r="H46" s="183">
        <v>3</v>
      </c>
      <c r="I46" s="183">
        <v>4</v>
      </c>
      <c r="J46" s="183">
        <v>3</v>
      </c>
      <c r="K46" s="183">
        <v>3</v>
      </c>
      <c r="L46" s="183">
        <v>3</v>
      </c>
      <c r="M46" s="183">
        <v>4</v>
      </c>
      <c r="N46" s="183">
        <v>3</v>
      </c>
      <c r="O46" s="184" t="s">
        <v>148</v>
      </c>
    </row>
    <row r="47" spans="1:15">
      <c r="A47" s="182">
        <v>26</v>
      </c>
      <c r="B47" s="183">
        <v>34</v>
      </c>
      <c r="C47" s="182" t="s">
        <v>131</v>
      </c>
      <c r="D47" s="182" t="s">
        <v>153</v>
      </c>
      <c r="E47" s="182" t="s">
        <v>152</v>
      </c>
      <c r="F47" s="183">
        <v>4</v>
      </c>
      <c r="G47" s="183">
        <v>4</v>
      </c>
      <c r="H47" s="183">
        <v>4</v>
      </c>
      <c r="I47" s="183">
        <v>4</v>
      </c>
      <c r="J47" s="183">
        <v>4</v>
      </c>
      <c r="K47" s="183">
        <v>4</v>
      </c>
      <c r="L47" s="183">
        <v>4</v>
      </c>
      <c r="M47" s="183">
        <v>4</v>
      </c>
      <c r="N47" s="183">
        <v>4</v>
      </c>
      <c r="O47" s="184" t="s">
        <v>728</v>
      </c>
    </row>
    <row r="48" spans="1:15">
      <c r="A48" s="182">
        <v>27</v>
      </c>
      <c r="B48" s="183">
        <v>45</v>
      </c>
      <c r="C48" s="182" t="s">
        <v>131</v>
      </c>
      <c r="D48" s="182" t="s">
        <v>88</v>
      </c>
      <c r="E48" s="182" t="s">
        <v>133</v>
      </c>
      <c r="F48" s="183">
        <v>4</v>
      </c>
      <c r="G48" s="183">
        <v>4</v>
      </c>
      <c r="H48" s="183">
        <v>4</v>
      </c>
      <c r="I48" s="183">
        <v>4</v>
      </c>
      <c r="J48" s="183">
        <v>4</v>
      </c>
      <c r="K48" s="183">
        <v>4</v>
      </c>
      <c r="L48" s="183">
        <v>4</v>
      </c>
      <c r="M48" s="183">
        <v>4</v>
      </c>
      <c r="N48" s="183">
        <v>4</v>
      </c>
      <c r="O48" s="184" t="s">
        <v>729</v>
      </c>
    </row>
    <row r="49" spans="1:15">
      <c r="A49" s="182">
        <v>28</v>
      </c>
      <c r="B49" s="183">
        <v>35</v>
      </c>
      <c r="C49" s="182" t="s">
        <v>131</v>
      </c>
      <c r="D49" s="182" t="s">
        <v>84</v>
      </c>
      <c r="E49" s="182" t="s">
        <v>133</v>
      </c>
      <c r="F49" s="183">
        <v>4</v>
      </c>
      <c r="G49" s="183">
        <v>3</v>
      </c>
      <c r="H49" s="183">
        <v>4</v>
      </c>
      <c r="I49" s="183">
        <v>4</v>
      </c>
      <c r="J49" s="183">
        <v>3</v>
      </c>
      <c r="K49" s="183">
        <v>4</v>
      </c>
      <c r="L49" s="183">
        <v>4</v>
      </c>
      <c r="M49" s="183">
        <v>4</v>
      </c>
      <c r="N49" s="183">
        <v>4</v>
      </c>
      <c r="O49" s="184" t="s">
        <v>730</v>
      </c>
    </row>
    <row r="50" spans="1:15">
      <c r="A50" s="182">
        <v>29</v>
      </c>
      <c r="B50" s="183">
        <v>45</v>
      </c>
      <c r="C50" s="182" t="s">
        <v>135</v>
      </c>
      <c r="D50" s="182" t="s">
        <v>84</v>
      </c>
      <c r="E50" s="182" t="s">
        <v>152</v>
      </c>
      <c r="F50" s="183">
        <v>3</v>
      </c>
      <c r="G50" s="183">
        <v>4</v>
      </c>
      <c r="H50" s="183">
        <v>3</v>
      </c>
      <c r="I50" s="183">
        <v>4</v>
      </c>
      <c r="J50" s="183">
        <v>4</v>
      </c>
      <c r="K50" s="183">
        <v>4</v>
      </c>
      <c r="L50" s="183">
        <v>3</v>
      </c>
      <c r="M50" s="183">
        <v>4</v>
      </c>
      <c r="N50" s="183">
        <v>4</v>
      </c>
      <c r="O50" s="184" t="s">
        <v>731</v>
      </c>
    </row>
    <row r="51" spans="1:15" ht="28.8">
      <c r="A51" s="182">
        <v>30</v>
      </c>
      <c r="B51" s="183">
        <v>45</v>
      </c>
      <c r="C51" s="182" t="s">
        <v>131</v>
      </c>
      <c r="D51" s="182" t="s">
        <v>88</v>
      </c>
      <c r="E51" s="182" t="s">
        <v>133</v>
      </c>
      <c r="F51" s="183">
        <v>4</v>
      </c>
      <c r="G51" s="183">
        <v>4</v>
      </c>
      <c r="H51" s="183">
        <v>4</v>
      </c>
      <c r="I51" s="183">
        <v>4</v>
      </c>
      <c r="J51" s="183">
        <v>4</v>
      </c>
      <c r="K51" s="183">
        <v>4</v>
      </c>
      <c r="L51" s="183">
        <v>4</v>
      </c>
      <c r="M51" s="183">
        <v>4</v>
      </c>
      <c r="N51" s="183">
        <v>4</v>
      </c>
      <c r="O51" s="184" t="s">
        <v>732</v>
      </c>
    </row>
    <row r="52" spans="1:15">
      <c r="A52" s="182">
        <v>31</v>
      </c>
      <c r="B52" s="183">
        <v>40</v>
      </c>
      <c r="C52" s="182" t="s">
        <v>135</v>
      </c>
      <c r="D52" s="182" t="s">
        <v>84</v>
      </c>
      <c r="E52" s="182" t="s">
        <v>133</v>
      </c>
      <c r="F52" s="183">
        <v>4</v>
      </c>
      <c r="G52" s="183">
        <v>4</v>
      </c>
      <c r="H52" s="183">
        <v>4</v>
      </c>
      <c r="I52" s="183">
        <v>4</v>
      </c>
      <c r="J52" s="183">
        <v>4</v>
      </c>
      <c r="K52" s="183">
        <v>4</v>
      </c>
      <c r="L52" s="183">
        <v>4</v>
      </c>
      <c r="M52" s="183">
        <v>4</v>
      </c>
      <c r="N52" s="183">
        <v>4</v>
      </c>
      <c r="O52" s="184" t="s">
        <v>733</v>
      </c>
    </row>
    <row r="53" spans="1:15">
      <c r="A53" s="182">
        <v>32</v>
      </c>
      <c r="B53" s="183">
        <v>32</v>
      </c>
      <c r="C53" s="182" t="s">
        <v>131</v>
      </c>
      <c r="D53" s="182" t="s">
        <v>84</v>
      </c>
      <c r="E53" s="182" t="s">
        <v>133</v>
      </c>
      <c r="F53" s="183">
        <v>4</v>
      </c>
      <c r="G53" s="183">
        <v>4</v>
      </c>
      <c r="H53" s="183">
        <v>4</v>
      </c>
      <c r="I53" s="183">
        <v>4</v>
      </c>
      <c r="J53" s="183">
        <v>4</v>
      </c>
      <c r="K53" s="183">
        <v>4</v>
      </c>
      <c r="L53" s="183">
        <v>4</v>
      </c>
      <c r="M53" s="183">
        <v>4</v>
      </c>
      <c r="N53" s="183">
        <v>4</v>
      </c>
      <c r="O53" s="184" t="s">
        <v>734</v>
      </c>
    </row>
    <row r="54" spans="1:15">
      <c r="A54" s="182">
        <v>33</v>
      </c>
      <c r="B54" s="183">
        <v>27</v>
      </c>
      <c r="C54" s="182" t="s">
        <v>135</v>
      </c>
      <c r="D54" s="182" t="s">
        <v>84</v>
      </c>
      <c r="E54" s="182" t="s">
        <v>133</v>
      </c>
      <c r="F54" s="183">
        <v>3</v>
      </c>
      <c r="G54" s="183">
        <v>3</v>
      </c>
      <c r="H54" s="183">
        <v>3</v>
      </c>
      <c r="I54" s="183">
        <v>4</v>
      </c>
      <c r="J54" s="183">
        <v>3</v>
      </c>
      <c r="K54" s="183">
        <v>3</v>
      </c>
      <c r="L54" s="183">
        <v>4</v>
      </c>
      <c r="M54" s="183">
        <v>4</v>
      </c>
      <c r="N54" s="183">
        <v>4</v>
      </c>
      <c r="O54" s="184" t="s">
        <v>735</v>
      </c>
    </row>
    <row r="55" spans="1:15">
      <c r="A55" s="182">
        <v>34</v>
      </c>
      <c r="B55" s="183">
        <v>27</v>
      </c>
      <c r="C55" s="182" t="s">
        <v>135</v>
      </c>
      <c r="D55" s="182" t="s">
        <v>84</v>
      </c>
      <c r="E55" s="182" t="s">
        <v>133</v>
      </c>
      <c r="F55" s="183">
        <v>3</v>
      </c>
      <c r="G55" s="183">
        <v>3</v>
      </c>
      <c r="H55" s="183">
        <v>3</v>
      </c>
      <c r="I55" s="183">
        <v>4</v>
      </c>
      <c r="J55" s="183">
        <v>3</v>
      </c>
      <c r="K55" s="183">
        <v>3</v>
      </c>
      <c r="L55" s="183">
        <v>4</v>
      </c>
      <c r="M55" s="183">
        <v>4</v>
      </c>
      <c r="N55" s="183">
        <v>4</v>
      </c>
      <c r="O55" s="184" t="s">
        <v>735</v>
      </c>
    </row>
    <row r="56" spans="1:15">
      <c r="A56" s="182">
        <v>35</v>
      </c>
      <c r="B56" s="183">
        <v>30</v>
      </c>
      <c r="C56" s="182" t="s">
        <v>131</v>
      </c>
      <c r="D56" s="182" t="s">
        <v>88</v>
      </c>
      <c r="E56" s="182" t="s">
        <v>133</v>
      </c>
      <c r="F56" s="183">
        <v>4</v>
      </c>
      <c r="G56" s="183">
        <v>4</v>
      </c>
      <c r="H56" s="183">
        <v>4</v>
      </c>
      <c r="I56" s="183">
        <v>4</v>
      </c>
      <c r="J56" s="183">
        <v>4</v>
      </c>
      <c r="K56" s="183">
        <v>4</v>
      </c>
      <c r="L56" s="183">
        <v>4</v>
      </c>
      <c r="M56" s="183">
        <v>4</v>
      </c>
      <c r="N56" s="183">
        <v>4</v>
      </c>
      <c r="O56" s="184" t="s">
        <v>145</v>
      </c>
    </row>
    <row r="57" spans="1:15" ht="28.8">
      <c r="A57" s="182">
        <v>36</v>
      </c>
      <c r="B57" s="183">
        <v>25</v>
      </c>
      <c r="C57" s="182" t="s">
        <v>131</v>
      </c>
      <c r="D57" s="182" t="s">
        <v>84</v>
      </c>
      <c r="E57" s="182" t="s">
        <v>133</v>
      </c>
      <c r="F57" s="183">
        <v>4</v>
      </c>
      <c r="G57" s="183">
        <v>4</v>
      </c>
      <c r="H57" s="183">
        <v>4</v>
      </c>
      <c r="I57" s="183">
        <v>4</v>
      </c>
      <c r="J57" s="183">
        <v>4</v>
      </c>
      <c r="K57" s="183">
        <v>4</v>
      </c>
      <c r="L57" s="183">
        <v>4</v>
      </c>
      <c r="M57" s="183">
        <v>4</v>
      </c>
      <c r="N57" s="183">
        <v>4</v>
      </c>
      <c r="O57" s="184" t="s">
        <v>736</v>
      </c>
    </row>
    <row r="58" spans="1:15">
      <c r="A58" s="182">
        <v>37</v>
      </c>
      <c r="B58" s="183">
        <v>24</v>
      </c>
      <c r="C58" s="182" t="s">
        <v>131</v>
      </c>
      <c r="D58" s="182" t="s">
        <v>84</v>
      </c>
      <c r="E58" s="182" t="s">
        <v>133</v>
      </c>
      <c r="F58" s="183">
        <v>4</v>
      </c>
      <c r="G58" s="183">
        <v>4</v>
      </c>
      <c r="H58" s="183">
        <v>3</v>
      </c>
      <c r="I58" s="183">
        <v>4</v>
      </c>
      <c r="J58" s="183">
        <v>4</v>
      </c>
      <c r="K58" s="183">
        <v>4</v>
      </c>
      <c r="L58" s="183">
        <v>4</v>
      </c>
      <c r="M58" s="183">
        <v>4</v>
      </c>
      <c r="N58" s="183">
        <v>4</v>
      </c>
      <c r="O58" s="184" t="s">
        <v>737</v>
      </c>
    </row>
    <row r="59" spans="1:15">
      <c r="A59" s="182">
        <v>38</v>
      </c>
      <c r="B59" s="183">
        <v>46</v>
      </c>
      <c r="C59" s="182" t="s">
        <v>131</v>
      </c>
      <c r="D59" s="182" t="s">
        <v>84</v>
      </c>
      <c r="E59" s="182" t="s">
        <v>133</v>
      </c>
      <c r="F59" s="183">
        <v>4</v>
      </c>
      <c r="G59" s="183">
        <v>4</v>
      </c>
      <c r="H59" s="183">
        <v>3</v>
      </c>
      <c r="I59" s="183">
        <v>4</v>
      </c>
      <c r="J59" s="183">
        <v>3</v>
      </c>
      <c r="K59" s="183">
        <v>4</v>
      </c>
      <c r="L59" s="183">
        <v>4</v>
      </c>
      <c r="M59" s="183">
        <v>4</v>
      </c>
      <c r="N59" s="183">
        <v>4</v>
      </c>
      <c r="O59" s="184" t="s">
        <v>738</v>
      </c>
    </row>
    <row r="60" spans="1:15">
      <c r="A60" s="182">
        <v>39</v>
      </c>
      <c r="B60" s="183">
        <v>38</v>
      </c>
      <c r="C60" s="182" t="s">
        <v>131</v>
      </c>
      <c r="D60" s="182" t="s">
        <v>84</v>
      </c>
      <c r="E60" s="182" t="s">
        <v>133</v>
      </c>
      <c r="F60" s="183">
        <v>3</v>
      </c>
      <c r="G60" s="183">
        <v>3</v>
      </c>
      <c r="H60" s="183">
        <v>3</v>
      </c>
      <c r="I60" s="183">
        <v>4</v>
      </c>
      <c r="J60" s="183">
        <v>3</v>
      </c>
      <c r="K60" s="183">
        <v>3</v>
      </c>
      <c r="L60" s="183">
        <v>3</v>
      </c>
      <c r="M60" s="183">
        <v>4</v>
      </c>
      <c r="N60" s="183">
        <v>4</v>
      </c>
      <c r="O60" s="184" t="s">
        <v>739</v>
      </c>
    </row>
    <row r="61" spans="1:15">
      <c r="A61" s="182">
        <v>40</v>
      </c>
      <c r="B61" s="183">
        <v>39</v>
      </c>
      <c r="C61" s="182" t="s">
        <v>131</v>
      </c>
      <c r="D61" s="182" t="s">
        <v>84</v>
      </c>
      <c r="E61" s="182" t="s">
        <v>133</v>
      </c>
      <c r="F61" s="183">
        <v>3</v>
      </c>
      <c r="G61" s="183">
        <v>3</v>
      </c>
      <c r="H61" s="183">
        <v>3</v>
      </c>
      <c r="I61" s="183">
        <v>4</v>
      </c>
      <c r="J61" s="183">
        <v>3</v>
      </c>
      <c r="K61" s="183">
        <v>3</v>
      </c>
      <c r="L61" s="183">
        <v>3</v>
      </c>
      <c r="M61" s="183">
        <v>4</v>
      </c>
      <c r="N61" s="183">
        <v>3</v>
      </c>
      <c r="O61" s="184" t="s">
        <v>740</v>
      </c>
    </row>
    <row r="62" spans="1:15">
      <c r="A62" s="182">
        <v>41</v>
      </c>
      <c r="B62" s="183">
        <v>24</v>
      </c>
      <c r="C62" s="182" t="s">
        <v>131</v>
      </c>
      <c r="D62" s="182" t="s">
        <v>84</v>
      </c>
      <c r="E62" s="182" t="s">
        <v>133</v>
      </c>
      <c r="F62" s="183">
        <v>3</v>
      </c>
      <c r="G62" s="183">
        <v>3</v>
      </c>
      <c r="H62" s="183">
        <v>3</v>
      </c>
      <c r="I62" s="183">
        <v>3</v>
      </c>
      <c r="J62" s="183">
        <v>3</v>
      </c>
      <c r="K62" s="183">
        <v>4</v>
      </c>
      <c r="L62" s="183">
        <v>4</v>
      </c>
      <c r="M62" s="183">
        <v>4</v>
      </c>
      <c r="N62" s="183">
        <v>4</v>
      </c>
      <c r="O62" s="184" t="s">
        <v>741</v>
      </c>
    </row>
    <row r="63" spans="1:15">
      <c r="A63" s="182">
        <v>42</v>
      </c>
      <c r="B63" s="183">
        <v>27</v>
      </c>
      <c r="C63" s="182" t="s">
        <v>135</v>
      </c>
      <c r="D63" s="182" t="s">
        <v>88</v>
      </c>
      <c r="E63" s="182" t="s">
        <v>133</v>
      </c>
      <c r="F63" s="183">
        <v>3</v>
      </c>
      <c r="G63" s="183">
        <v>3</v>
      </c>
      <c r="H63" s="183">
        <v>3</v>
      </c>
      <c r="I63" s="183">
        <v>4</v>
      </c>
      <c r="J63" s="183">
        <v>3</v>
      </c>
      <c r="K63" s="183">
        <v>3</v>
      </c>
      <c r="L63" s="183">
        <v>3</v>
      </c>
      <c r="M63" s="183">
        <v>4</v>
      </c>
      <c r="N63" s="183">
        <v>3</v>
      </c>
      <c r="O63" s="184" t="s">
        <v>742</v>
      </c>
    </row>
    <row r="64" spans="1:15">
      <c r="A64" s="182">
        <v>43</v>
      </c>
      <c r="B64" s="183">
        <v>39</v>
      </c>
      <c r="C64" s="182" t="s">
        <v>131</v>
      </c>
      <c r="D64" s="182" t="s">
        <v>86</v>
      </c>
      <c r="E64" s="182" t="s">
        <v>133</v>
      </c>
      <c r="F64" s="183">
        <v>4</v>
      </c>
      <c r="G64" s="183">
        <v>3</v>
      </c>
      <c r="H64" s="183">
        <v>4</v>
      </c>
      <c r="I64" s="183">
        <v>4</v>
      </c>
      <c r="J64" s="183">
        <v>4</v>
      </c>
      <c r="K64" s="183">
        <v>4</v>
      </c>
      <c r="L64" s="183">
        <v>4</v>
      </c>
      <c r="M64" s="183">
        <v>4</v>
      </c>
      <c r="N64" s="183">
        <v>4</v>
      </c>
      <c r="O64" s="184" t="s">
        <v>205</v>
      </c>
    </row>
    <row r="65" spans="1:15">
      <c r="A65" s="182">
        <v>44</v>
      </c>
      <c r="B65" s="183">
        <v>39</v>
      </c>
      <c r="C65" s="182" t="s">
        <v>131</v>
      </c>
      <c r="D65" s="182" t="s">
        <v>86</v>
      </c>
      <c r="E65" s="182" t="s">
        <v>133</v>
      </c>
      <c r="F65" s="183">
        <v>4</v>
      </c>
      <c r="G65" s="183">
        <v>3</v>
      </c>
      <c r="H65" s="183">
        <v>4</v>
      </c>
      <c r="I65" s="183">
        <v>4</v>
      </c>
      <c r="J65" s="183">
        <v>4</v>
      </c>
      <c r="K65" s="183">
        <v>4</v>
      </c>
      <c r="L65" s="183">
        <v>4</v>
      </c>
      <c r="M65" s="183">
        <v>4</v>
      </c>
      <c r="N65" s="183">
        <v>4</v>
      </c>
      <c r="O65" s="184" t="s">
        <v>205</v>
      </c>
    </row>
    <row r="66" spans="1:15">
      <c r="A66" s="182">
        <v>45</v>
      </c>
      <c r="B66" s="183">
        <v>42</v>
      </c>
      <c r="C66" s="182" t="s">
        <v>135</v>
      </c>
      <c r="D66" s="182" t="s">
        <v>82</v>
      </c>
      <c r="E66" s="182" t="s">
        <v>133</v>
      </c>
      <c r="F66" s="183">
        <v>3</v>
      </c>
      <c r="G66" s="183">
        <v>3</v>
      </c>
      <c r="H66" s="183">
        <v>3</v>
      </c>
      <c r="I66" s="183">
        <v>4</v>
      </c>
      <c r="J66" s="183">
        <v>3</v>
      </c>
      <c r="K66" s="183">
        <v>3</v>
      </c>
      <c r="L66" s="183">
        <v>3</v>
      </c>
      <c r="M66" s="183">
        <v>4</v>
      </c>
      <c r="N66" s="183">
        <v>4</v>
      </c>
      <c r="O66" s="184" t="s">
        <v>163</v>
      </c>
    </row>
    <row r="67" spans="1:15">
      <c r="A67" s="182">
        <v>46</v>
      </c>
      <c r="B67" s="183">
        <v>19</v>
      </c>
      <c r="C67" s="182" t="s">
        <v>131</v>
      </c>
      <c r="D67" s="182" t="s">
        <v>82</v>
      </c>
      <c r="E67" s="182" t="s">
        <v>133</v>
      </c>
      <c r="F67" s="183">
        <v>3</v>
      </c>
      <c r="G67" s="183">
        <v>3</v>
      </c>
      <c r="H67" s="183">
        <v>3</v>
      </c>
      <c r="I67" s="183">
        <v>4</v>
      </c>
      <c r="J67" s="183">
        <v>3</v>
      </c>
      <c r="K67" s="183">
        <v>3</v>
      </c>
      <c r="L67" s="183">
        <v>3</v>
      </c>
      <c r="M67" s="183">
        <v>4</v>
      </c>
      <c r="N67" s="183">
        <v>3</v>
      </c>
      <c r="O67" s="184" t="s">
        <v>162</v>
      </c>
    </row>
    <row r="68" spans="1:15">
      <c r="A68" s="182">
        <v>47</v>
      </c>
      <c r="B68" s="183">
        <v>43</v>
      </c>
      <c r="C68" s="182" t="s">
        <v>131</v>
      </c>
      <c r="D68" s="182" t="s">
        <v>86</v>
      </c>
      <c r="E68" s="182" t="s">
        <v>133</v>
      </c>
      <c r="F68" s="183">
        <v>3</v>
      </c>
      <c r="G68" s="183">
        <v>3</v>
      </c>
      <c r="H68" s="183">
        <v>3</v>
      </c>
      <c r="I68" s="183">
        <v>4</v>
      </c>
      <c r="J68" s="183">
        <v>3</v>
      </c>
      <c r="K68" s="183">
        <v>3</v>
      </c>
      <c r="L68" s="183">
        <v>3</v>
      </c>
      <c r="M68" s="183">
        <v>4</v>
      </c>
      <c r="N68" s="183">
        <v>3</v>
      </c>
      <c r="O68" s="184" t="s">
        <v>145</v>
      </c>
    </row>
    <row r="69" spans="1:15">
      <c r="A69" s="182">
        <v>48</v>
      </c>
      <c r="B69" s="183">
        <v>28</v>
      </c>
      <c r="C69" s="182" t="s">
        <v>131</v>
      </c>
      <c r="D69" s="182" t="s">
        <v>86</v>
      </c>
      <c r="E69" s="182" t="s">
        <v>133</v>
      </c>
      <c r="F69" s="183">
        <v>3</v>
      </c>
      <c r="G69" s="183">
        <v>3</v>
      </c>
      <c r="H69" s="183">
        <v>3</v>
      </c>
      <c r="I69" s="183">
        <v>4</v>
      </c>
      <c r="J69" s="183">
        <v>3</v>
      </c>
      <c r="K69" s="183">
        <v>3</v>
      </c>
      <c r="L69" s="183">
        <v>3</v>
      </c>
      <c r="M69" s="183">
        <v>4</v>
      </c>
      <c r="N69" s="183">
        <v>4</v>
      </c>
      <c r="O69" s="184" t="s">
        <v>134</v>
      </c>
    </row>
    <row r="70" spans="1:15">
      <c r="A70" s="182">
        <v>49</v>
      </c>
      <c r="B70" s="183">
        <v>49</v>
      </c>
      <c r="C70" s="182" t="s">
        <v>131</v>
      </c>
      <c r="D70" s="182" t="s">
        <v>82</v>
      </c>
      <c r="E70" s="182" t="s">
        <v>133</v>
      </c>
      <c r="F70" s="183">
        <v>4</v>
      </c>
      <c r="G70" s="183">
        <v>4</v>
      </c>
      <c r="H70" s="183">
        <v>4</v>
      </c>
      <c r="I70" s="183">
        <v>4</v>
      </c>
      <c r="J70" s="183">
        <v>4</v>
      </c>
      <c r="K70" s="183">
        <v>4</v>
      </c>
      <c r="L70" s="183">
        <v>4</v>
      </c>
      <c r="M70" s="183">
        <v>4</v>
      </c>
      <c r="N70" s="183">
        <v>4</v>
      </c>
      <c r="O70" s="184" t="s">
        <v>743</v>
      </c>
    </row>
    <row r="71" spans="1:15">
      <c r="A71" s="182">
        <v>50</v>
      </c>
      <c r="B71" s="183">
        <v>37</v>
      </c>
      <c r="C71" s="182" t="s">
        <v>135</v>
      </c>
      <c r="D71" s="182" t="s">
        <v>84</v>
      </c>
      <c r="E71" s="182" t="s">
        <v>152</v>
      </c>
      <c r="F71" s="183">
        <v>4</v>
      </c>
      <c r="G71" s="183">
        <v>4</v>
      </c>
      <c r="H71" s="183">
        <v>4</v>
      </c>
      <c r="I71" s="183">
        <v>4</v>
      </c>
      <c r="J71" s="183">
        <v>3</v>
      </c>
      <c r="K71" s="183">
        <v>3</v>
      </c>
      <c r="L71" s="183">
        <v>3</v>
      </c>
      <c r="M71" s="183">
        <v>4</v>
      </c>
      <c r="N71" s="183">
        <v>4</v>
      </c>
      <c r="O71" s="184" t="s">
        <v>223</v>
      </c>
    </row>
    <row r="72" spans="1:15">
      <c r="A72" s="182">
        <v>51</v>
      </c>
      <c r="B72" s="183">
        <v>29</v>
      </c>
      <c r="C72" s="182" t="s">
        <v>131</v>
      </c>
      <c r="D72" s="182" t="s">
        <v>88</v>
      </c>
      <c r="E72" s="182" t="s">
        <v>133</v>
      </c>
      <c r="F72" s="183">
        <v>3</v>
      </c>
      <c r="G72" s="183">
        <v>4</v>
      </c>
      <c r="H72" s="183">
        <v>4</v>
      </c>
      <c r="I72" s="183">
        <v>4</v>
      </c>
      <c r="J72" s="183">
        <v>4</v>
      </c>
      <c r="K72" s="183">
        <v>4</v>
      </c>
      <c r="L72" s="183">
        <v>4</v>
      </c>
      <c r="M72" s="183">
        <v>4</v>
      </c>
      <c r="N72" s="183">
        <v>4</v>
      </c>
      <c r="O72" s="184" t="s">
        <v>744</v>
      </c>
    </row>
    <row r="73" spans="1:15" ht="28.8">
      <c r="A73" s="182">
        <v>52</v>
      </c>
      <c r="B73" s="183">
        <v>44</v>
      </c>
      <c r="C73" s="182" t="s">
        <v>135</v>
      </c>
      <c r="D73" s="182" t="s">
        <v>88</v>
      </c>
      <c r="E73" s="182" t="s">
        <v>133</v>
      </c>
      <c r="F73" s="183">
        <v>4</v>
      </c>
      <c r="G73" s="183">
        <v>4</v>
      </c>
      <c r="H73" s="183">
        <v>4</v>
      </c>
      <c r="I73" s="183">
        <v>4</v>
      </c>
      <c r="J73" s="183">
        <v>4</v>
      </c>
      <c r="K73" s="183">
        <v>4</v>
      </c>
      <c r="L73" s="183">
        <v>4</v>
      </c>
      <c r="M73" s="183">
        <v>4</v>
      </c>
      <c r="N73" s="183">
        <v>4</v>
      </c>
      <c r="O73" s="184" t="s">
        <v>745</v>
      </c>
    </row>
    <row r="74" spans="1:15">
      <c r="A74" s="182">
        <v>53</v>
      </c>
      <c r="B74" s="183">
        <v>27</v>
      </c>
      <c r="C74" s="182" t="s">
        <v>131</v>
      </c>
      <c r="D74" s="182" t="s">
        <v>84</v>
      </c>
      <c r="E74" s="182" t="s">
        <v>133</v>
      </c>
      <c r="F74" s="183">
        <v>3</v>
      </c>
      <c r="G74" s="183">
        <v>4</v>
      </c>
      <c r="H74" s="183">
        <v>4</v>
      </c>
      <c r="I74" s="183">
        <v>4</v>
      </c>
      <c r="J74" s="183">
        <v>4</v>
      </c>
      <c r="K74" s="183">
        <v>4</v>
      </c>
      <c r="L74" s="183">
        <v>4</v>
      </c>
      <c r="M74" s="183">
        <v>4</v>
      </c>
      <c r="N74" s="183">
        <v>4</v>
      </c>
      <c r="O74" s="184" t="s">
        <v>178</v>
      </c>
    </row>
    <row r="75" spans="1:15">
      <c r="A75" s="182">
        <v>54</v>
      </c>
      <c r="B75" s="183">
        <v>20</v>
      </c>
      <c r="C75" s="182" t="s">
        <v>135</v>
      </c>
      <c r="D75" s="182" t="s">
        <v>88</v>
      </c>
      <c r="E75" s="182" t="s">
        <v>94</v>
      </c>
      <c r="F75" s="183">
        <v>4</v>
      </c>
      <c r="G75" s="183">
        <v>3</v>
      </c>
      <c r="H75" s="183">
        <v>3</v>
      </c>
      <c r="I75" s="183">
        <v>4</v>
      </c>
      <c r="J75" s="183">
        <v>3</v>
      </c>
      <c r="K75" s="183">
        <v>3</v>
      </c>
      <c r="L75" s="183">
        <v>4</v>
      </c>
      <c r="M75" s="183">
        <v>4</v>
      </c>
      <c r="N75" s="183">
        <v>4</v>
      </c>
      <c r="O75" s="184" t="s">
        <v>139</v>
      </c>
    </row>
    <row r="76" spans="1:15">
      <c r="A76" s="182">
        <v>55</v>
      </c>
      <c r="B76" s="183">
        <v>25</v>
      </c>
      <c r="C76" s="182" t="s">
        <v>131</v>
      </c>
      <c r="D76" s="182" t="s">
        <v>84</v>
      </c>
      <c r="E76" s="182" t="s">
        <v>133</v>
      </c>
      <c r="F76" s="183">
        <v>4</v>
      </c>
      <c r="G76" s="183">
        <v>4</v>
      </c>
      <c r="H76" s="183">
        <v>4</v>
      </c>
      <c r="I76" s="183">
        <v>4</v>
      </c>
      <c r="J76" s="183">
        <v>3</v>
      </c>
      <c r="K76" s="183">
        <v>4</v>
      </c>
      <c r="L76" s="183">
        <v>4</v>
      </c>
      <c r="M76" s="183">
        <v>4</v>
      </c>
      <c r="N76" s="183">
        <v>4</v>
      </c>
      <c r="O76" s="184" t="s">
        <v>746</v>
      </c>
    </row>
    <row r="77" spans="1:15">
      <c r="A77" s="182">
        <v>56</v>
      </c>
      <c r="B77" s="183">
        <v>48</v>
      </c>
      <c r="C77" s="182" t="s">
        <v>135</v>
      </c>
      <c r="D77" s="182" t="s">
        <v>84</v>
      </c>
      <c r="E77" s="182" t="s">
        <v>152</v>
      </c>
      <c r="F77" s="183">
        <v>4</v>
      </c>
      <c r="G77" s="183">
        <v>4</v>
      </c>
      <c r="H77" s="183">
        <v>4</v>
      </c>
      <c r="I77" s="183">
        <v>4</v>
      </c>
      <c r="J77" s="183">
        <v>4</v>
      </c>
      <c r="K77" s="183">
        <v>4</v>
      </c>
      <c r="L77" s="183">
        <v>4</v>
      </c>
      <c r="M77" s="183">
        <v>4</v>
      </c>
      <c r="N77" s="183">
        <v>4</v>
      </c>
      <c r="O77" s="184" t="s">
        <v>158</v>
      </c>
    </row>
    <row r="78" spans="1:15">
      <c r="A78" s="182">
        <v>57</v>
      </c>
      <c r="B78" s="183">
        <v>36</v>
      </c>
      <c r="C78" s="182" t="s">
        <v>135</v>
      </c>
      <c r="D78" s="182" t="s">
        <v>84</v>
      </c>
      <c r="E78" s="182" t="s">
        <v>152</v>
      </c>
      <c r="F78" s="183">
        <v>4</v>
      </c>
      <c r="G78" s="183">
        <v>4</v>
      </c>
      <c r="H78" s="183">
        <v>4</v>
      </c>
      <c r="I78" s="183">
        <v>4</v>
      </c>
      <c r="J78" s="183">
        <v>4</v>
      </c>
      <c r="K78" s="183">
        <v>4</v>
      </c>
      <c r="L78" s="183">
        <v>4</v>
      </c>
      <c r="M78" s="183">
        <v>4</v>
      </c>
      <c r="N78" s="183">
        <v>4</v>
      </c>
      <c r="O78" s="184" t="s">
        <v>139</v>
      </c>
    </row>
    <row r="79" spans="1:15">
      <c r="A79" s="182">
        <v>58</v>
      </c>
      <c r="B79" s="183">
        <v>20</v>
      </c>
      <c r="C79" s="182" t="s">
        <v>135</v>
      </c>
      <c r="D79" s="182" t="s">
        <v>84</v>
      </c>
      <c r="E79" s="182" t="s">
        <v>94</v>
      </c>
      <c r="F79" s="183">
        <v>4</v>
      </c>
      <c r="G79" s="183">
        <v>4</v>
      </c>
      <c r="H79" s="183">
        <v>3</v>
      </c>
      <c r="I79" s="183">
        <v>4</v>
      </c>
      <c r="J79" s="183">
        <v>4</v>
      </c>
      <c r="K79" s="183">
        <v>4</v>
      </c>
      <c r="L79" s="183">
        <v>4</v>
      </c>
      <c r="M79" s="183">
        <v>4</v>
      </c>
      <c r="N79" s="183">
        <v>4</v>
      </c>
      <c r="O79" s="184" t="s">
        <v>747</v>
      </c>
    </row>
    <row r="80" spans="1:15" ht="28.8">
      <c r="A80" s="182">
        <v>59</v>
      </c>
      <c r="B80" s="183">
        <v>27</v>
      </c>
      <c r="C80" s="182" t="s">
        <v>131</v>
      </c>
      <c r="D80" s="182" t="s">
        <v>84</v>
      </c>
      <c r="E80" s="182" t="s">
        <v>133</v>
      </c>
      <c r="F80" s="183">
        <v>3</v>
      </c>
      <c r="G80" s="183">
        <v>3</v>
      </c>
      <c r="H80" s="183">
        <v>3</v>
      </c>
      <c r="I80" s="183">
        <v>4</v>
      </c>
      <c r="J80" s="183">
        <v>3</v>
      </c>
      <c r="K80" s="183">
        <v>3</v>
      </c>
      <c r="L80" s="183">
        <v>4</v>
      </c>
      <c r="M80" s="183">
        <v>4</v>
      </c>
      <c r="N80" s="183">
        <v>4</v>
      </c>
      <c r="O80" s="184" t="s">
        <v>748</v>
      </c>
    </row>
    <row r="81" spans="1:15">
      <c r="A81" s="182">
        <v>60</v>
      </c>
      <c r="B81" s="183">
        <v>40</v>
      </c>
      <c r="C81" s="182" t="s">
        <v>131</v>
      </c>
      <c r="D81" s="182" t="s">
        <v>84</v>
      </c>
      <c r="E81" s="182" t="s">
        <v>133</v>
      </c>
      <c r="F81" s="183">
        <v>3</v>
      </c>
      <c r="G81" s="183">
        <v>3</v>
      </c>
      <c r="H81" s="183">
        <v>3</v>
      </c>
      <c r="I81" s="183">
        <v>4</v>
      </c>
      <c r="J81" s="183">
        <v>4</v>
      </c>
      <c r="K81" s="183">
        <v>4</v>
      </c>
      <c r="L81" s="183">
        <v>4</v>
      </c>
      <c r="M81" s="183">
        <v>4</v>
      </c>
      <c r="N81" s="183">
        <v>4</v>
      </c>
      <c r="O81" s="184" t="s">
        <v>749</v>
      </c>
    </row>
    <row r="82" spans="1:15">
      <c r="A82" s="182">
        <v>61</v>
      </c>
      <c r="B82" s="183">
        <v>29</v>
      </c>
      <c r="C82" s="182" t="s">
        <v>131</v>
      </c>
      <c r="D82" s="182" t="s">
        <v>82</v>
      </c>
      <c r="E82" s="182" t="s">
        <v>133</v>
      </c>
      <c r="F82" s="183">
        <v>4</v>
      </c>
      <c r="G82" s="183">
        <v>4</v>
      </c>
      <c r="H82" s="183">
        <v>3</v>
      </c>
      <c r="I82" s="183">
        <v>4</v>
      </c>
      <c r="J82" s="183">
        <v>3</v>
      </c>
      <c r="K82" s="183">
        <v>3</v>
      </c>
      <c r="L82" s="183">
        <v>4</v>
      </c>
      <c r="M82" s="183">
        <v>4</v>
      </c>
      <c r="N82" s="183">
        <v>4</v>
      </c>
      <c r="O82" s="184" t="s">
        <v>750</v>
      </c>
    </row>
    <row r="83" spans="1:15">
      <c r="A83" s="182">
        <v>62</v>
      </c>
      <c r="B83" s="183">
        <v>40</v>
      </c>
      <c r="C83" s="182" t="s">
        <v>131</v>
      </c>
      <c r="D83" s="182" t="s">
        <v>84</v>
      </c>
      <c r="E83" s="182" t="s">
        <v>93</v>
      </c>
      <c r="F83" s="183">
        <v>4</v>
      </c>
      <c r="G83" s="183">
        <v>4</v>
      </c>
      <c r="H83" s="183">
        <v>4</v>
      </c>
      <c r="I83" s="183">
        <v>4</v>
      </c>
      <c r="J83" s="183">
        <v>4</v>
      </c>
      <c r="K83" s="183">
        <v>4</v>
      </c>
      <c r="L83" s="183">
        <v>4</v>
      </c>
      <c r="M83" s="183">
        <v>4</v>
      </c>
      <c r="N83" s="183">
        <v>4</v>
      </c>
      <c r="O83" s="184" t="s">
        <v>751</v>
      </c>
    </row>
    <row r="84" spans="1:15">
      <c r="A84" s="182">
        <v>63</v>
      </c>
      <c r="B84" s="183">
        <v>40</v>
      </c>
      <c r="C84" s="182" t="s">
        <v>131</v>
      </c>
      <c r="D84" s="182" t="s">
        <v>84</v>
      </c>
      <c r="E84" s="182" t="s">
        <v>93</v>
      </c>
      <c r="F84" s="183">
        <v>4</v>
      </c>
      <c r="G84" s="183">
        <v>4</v>
      </c>
      <c r="H84" s="183">
        <v>4</v>
      </c>
      <c r="I84" s="183">
        <v>4</v>
      </c>
      <c r="J84" s="183">
        <v>4</v>
      </c>
      <c r="K84" s="183">
        <v>4</v>
      </c>
      <c r="L84" s="183">
        <v>4</v>
      </c>
      <c r="M84" s="183">
        <v>4</v>
      </c>
      <c r="N84" s="183">
        <v>4</v>
      </c>
      <c r="O84" s="184" t="s">
        <v>752</v>
      </c>
    </row>
    <row r="85" spans="1:15">
      <c r="A85" s="182">
        <v>64</v>
      </c>
      <c r="B85" s="183">
        <v>27</v>
      </c>
      <c r="C85" s="182" t="s">
        <v>131</v>
      </c>
      <c r="D85" s="182" t="s">
        <v>84</v>
      </c>
      <c r="E85" s="182" t="s">
        <v>133</v>
      </c>
      <c r="F85" s="183">
        <v>3</v>
      </c>
      <c r="G85" s="183">
        <v>3</v>
      </c>
      <c r="H85" s="183">
        <v>3</v>
      </c>
      <c r="I85" s="183">
        <v>4</v>
      </c>
      <c r="J85" s="183">
        <v>3</v>
      </c>
      <c r="K85" s="183">
        <v>3</v>
      </c>
      <c r="L85" s="183">
        <v>3</v>
      </c>
      <c r="M85" s="183">
        <v>4</v>
      </c>
      <c r="N85" s="183">
        <v>4</v>
      </c>
      <c r="O85" s="184" t="s">
        <v>753</v>
      </c>
    </row>
    <row r="86" spans="1:15">
      <c r="A86" s="182">
        <v>65</v>
      </c>
      <c r="B86" s="183">
        <v>27</v>
      </c>
      <c r="C86" s="182" t="s">
        <v>131</v>
      </c>
      <c r="D86" s="182" t="s">
        <v>84</v>
      </c>
      <c r="E86" s="182" t="s">
        <v>133</v>
      </c>
      <c r="F86" s="183">
        <v>3</v>
      </c>
      <c r="G86" s="183">
        <v>3</v>
      </c>
      <c r="H86" s="183">
        <v>3</v>
      </c>
      <c r="I86" s="183">
        <v>4</v>
      </c>
      <c r="J86" s="183">
        <v>3</v>
      </c>
      <c r="K86" s="183">
        <v>3</v>
      </c>
      <c r="L86" s="183">
        <v>3</v>
      </c>
      <c r="M86" s="183">
        <v>4</v>
      </c>
      <c r="N86" s="183">
        <v>4</v>
      </c>
      <c r="O86" s="184" t="s">
        <v>147</v>
      </c>
    </row>
    <row r="87" spans="1:15">
      <c r="A87" s="182">
        <v>66</v>
      </c>
      <c r="B87" s="183">
        <v>27</v>
      </c>
      <c r="C87" s="182" t="s">
        <v>131</v>
      </c>
      <c r="D87" s="182" t="s">
        <v>84</v>
      </c>
      <c r="E87" s="182" t="s">
        <v>133</v>
      </c>
      <c r="F87" s="183">
        <v>3</v>
      </c>
      <c r="G87" s="183">
        <v>3</v>
      </c>
      <c r="H87" s="183">
        <v>3</v>
      </c>
      <c r="I87" s="183">
        <v>4</v>
      </c>
      <c r="J87" s="183">
        <v>3</v>
      </c>
      <c r="K87" s="183">
        <v>3</v>
      </c>
      <c r="L87" s="183">
        <v>3</v>
      </c>
      <c r="M87" s="183">
        <v>4</v>
      </c>
      <c r="N87" s="183">
        <v>3</v>
      </c>
      <c r="O87" s="184" t="s">
        <v>134</v>
      </c>
    </row>
    <row r="88" spans="1:15">
      <c r="A88" s="182">
        <v>67</v>
      </c>
      <c r="B88" s="183">
        <v>31</v>
      </c>
      <c r="C88" s="182" t="s">
        <v>135</v>
      </c>
      <c r="D88" s="182" t="s">
        <v>84</v>
      </c>
      <c r="E88" s="182" t="s">
        <v>133</v>
      </c>
      <c r="F88" s="183">
        <v>4</v>
      </c>
      <c r="G88" s="183">
        <v>4</v>
      </c>
      <c r="H88" s="183">
        <v>4</v>
      </c>
      <c r="I88" s="183">
        <v>4</v>
      </c>
      <c r="J88" s="183">
        <v>3</v>
      </c>
      <c r="K88" s="183">
        <v>4</v>
      </c>
      <c r="L88" s="183">
        <v>4</v>
      </c>
      <c r="M88" s="183">
        <v>4</v>
      </c>
      <c r="N88" s="183">
        <v>4</v>
      </c>
      <c r="O88" s="184" t="s">
        <v>754</v>
      </c>
    </row>
    <row r="89" spans="1:15">
      <c r="A89" s="182">
        <v>68</v>
      </c>
      <c r="B89" s="183">
        <v>29</v>
      </c>
      <c r="C89" s="182" t="s">
        <v>131</v>
      </c>
      <c r="D89" s="182" t="s">
        <v>86</v>
      </c>
      <c r="E89" s="182" t="s">
        <v>133</v>
      </c>
      <c r="F89" s="183">
        <v>3</v>
      </c>
      <c r="G89" s="183">
        <v>3</v>
      </c>
      <c r="H89" s="183">
        <v>3</v>
      </c>
      <c r="I89" s="183">
        <v>4</v>
      </c>
      <c r="J89" s="183">
        <v>3</v>
      </c>
      <c r="K89" s="183">
        <v>3</v>
      </c>
      <c r="L89" s="183">
        <v>4</v>
      </c>
      <c r="M89" s="183">
        <v>4</v>
      </c>
      <c r="N89" s="183">
        <v>4</v>
      </c>
      <c r="O89" s="184" t="s">
        <v>755</v>
      </c>
    </row>
    <row r="90" spans="1:15">
      <c r="A90" s="182">
        <v>69</v>
      </c>
      <c r="B90" s="183">
        <v>38</v>
      </c>
      <c r="C90" s="182" t="s">
        <v>131</v>
      </c>
      <c r="D90" s="182" t="s">
        <v>84</v>
      </c>
      <c r="E90" s="182" t="s">
        <v>133</v>
      </c>
      <c r="F90" s="183">
        <v>4</v>
      </c>
      <c r="G90" s="183">
        <v>4</v>
      </c>
      <c r="H90" s="183">
        <v>4</v>
      </c>
      <c r="I90" s="183">
        <v>4</v>
      </c>
      <c r="J90" s="183">
        <v>3</v>
      </c>
      <c r="K90" s="183">
        <v>4</v>
      </c>
      <c r="L90" s="183">
        <v>4</v>
      </c>
      <c r="M90" s="183">
        <v>4</v>
      </c>
      <c r="N90" s="183">
        <v>4</v>
      </c>
      <c r="O90" s="184" t="s">
        <v>180</v>
      </c>
    </row>
    <row r="91" spans="1:15">
      <c r="A91" s="182">
        <v>70</v>
      </c>
      <c r="B91" s="183">
        <v>58</v>
      </c>
      <c r="C91" s="182" t="s">
        <v>131</v>
      </c>
      <c r="D91" s="182" t="s">
        <v>82</v>
      </c>
      <c r="E91" s="182" t="s">
        <v>133</v>
      </c>
      <c r="F91" s="183">
        <v>3</v>
      </c>
      <c r="G91" s="183">
        <v>3</v>
      </c>
      <c r="H91" s="183">
        <v>3</v>
      </c>
      <c r="I91" s="183">
        <v>4</v>
      </c>
      <c r="J91" s="183">
        <v>3</v>
      </c>
      <c r="K91" s="183">
        <v>3</v>
      </c>
      <c r="L91" s="183">
        <v>3</v>
      </c>
      <c r="M91" s="183">
        <v>4</v>
      </c>
      <c r="N91" s="183">
        <v>2</v>
      </c>
      <c r="O91" s="184" t="s">
        <v>147</v>
      </c>
    </row>
    <row r="92" spans="1:15">
      <c r="A92" s="182">
        <v>71</v>
      </c>
      <c r="B92" s="183">
        <v>49</v>
      </c>
      <c r="C92" s="182" t="s">
        <v>131</v>
      </c>
      <c r="D92" s="182" t="s">
        <v>86</v>
      </c>
      <c r="E92" s="182" t="s">
        <v>133</v>
      </c>
      <c r="F92" s="183">
        <v>4</v>
      </c>
      <c r="G92" s="183">
        <v>4</v>
      </c>
      <c r="H92" s="183">
        <v>4</v>
      </c>
      <c r="I92" s="183">
        <v>4</v>
      </c>
      <c r="J92" s="183">
        <v>4</v>
      </c>
      <c r="K92" s="183">
        <v>4</v>
      </c>
      <c r="L92" s="183">
        <v>4</v>
      </c>
      <c r="M92" s="183">
        <v>4</v>
      </c>
      <c r="N92" s="183">
        <v>4</v>
      </c>
      <c r="O92" s="184" t="s">
        <v>756</v>
      </c>
    </row>
    <row r="93" spans="1:15">
      <c r="A93" s="182">
        <v>72</v>
      </c>
      <c r="B93" s="183">
        <v>36</v>
      </c>
      <c r="C93" s="182" t="s">
        <v>131</v>
      </c>
      <c r="D93" s="182" t="s">
        <v>84</v>
      </c>
      <c r="E93" s="182" t="s">
        <v>133</v>
      </c>
      <c r="F93" s="183">
        <v>4</v>
      </c>
      <c r="G93" s="183">
        <v>4</v>
      </c>
      <c r="H93" s="183">
        <v>4</v>
      </c>
      <c r="I93" s="183">
        <v>4</v>
      </c>
      <c r="J93" s="183">
        <v>4</v>
      </c>
      <c r="K93" s="183">
        <v>4</v>
      </c>
      <c r="L93" s="183">
        <v>4</v>
      </c>
      <c r="M93" s="183">
        <v>4</v>
      </c>
      <c r="N93" s="183">
        <v>4</v>
      </c>
      <c r="O93" s="184" t="s">
        <v>757</v>
      </c>
    </row>
    <row r="94" spans="1:15">
      <c r="A94" s="182">
        <v>73</v>
      </c>
      <c r="B94" s="183">
        <v>21</v>
      </c>
      <c r="C94" s="182" t="s">
        <v>131</v>
      </c>
      <c r="D94" s="182" t="s">
        <v>88</v>
      </c>
      <c r="E94" s="182" t="s">
        <v>94</v>
      </c>
      <c r="F94" s="183">
        <v>3</v>
      </c>
      <c r="G94" s="183">
        <v>3</v>
      </c>
      <c r="H94" s="183">
        <v>3</v>
      </c>
      <c r="I94" s="183">
        <v>4</v>
      </c>
      <c r="J94" s="183">
        <v>3</v>
      </c>
      <c r="K94" s="183">
        <v>3</v>
      </c>
      <c r="L94" s="183">
        <v>4</v>
      </c>
      <c r="M94" s="183">
        <v>3</v>
      </c>
      <c r="N94" s="183">
        <v>3</v>
      </c>
      <c r="O94" s="184" t="s">
        <v>758</v>
      </c>
    </row>
    <row r="95" spans="1:15">
      <c r="A95" s="182">
        <v>74</v>
      </c>
      <c r="B95" s="183">
        <v>39</v>
      </c>
      <c r="C95" s="182" t="s">
        <v>131</v>
      </c>
      <c r="D95" s="182" t="s">
        <v>88</v>
      </c>
      <c r="E95" s="182" t="s">
        <v>132</v>
      </c>
      <c r="F95" s="183">
        <v>3</v>
      </c>
      <c r="G95" s="183">
        <v>3</v>
      </c>
      <c r="H95" s="183">
        <v>3</v>
      </c>
      <c r="I95" s="183">
        <v>4</v>
      </c>
      <c r="J95" s="183">
        <v>3</v>
      </c>
      <c r="K95" s="183">
        <v>4</v>
      </c>
      <c r="L95" s="183">
        <v>4</v>
      </c>
      <c r="M95" s="183">
        <v>4</v>
      </c>
      <c r="N95" s="183">
        <v>4</v>
      </c>
      <c r="O95" s="184" t="s">
        <v>166</v>
      </c>
    </row>
    <row r="96" spans="1:15">
      <c r="A96" s="182">
        <v>75</v>
      </c>
      <c r="B96" s="183">
        <v>68</v>
      </c>
      <c r="C96" s="182" t="s">
        <v>131</v>
      </c>
      <c r="D96" s="182" t="s">
        <v>153</v>
      </c>
      <c r="E96" s="182" t="s">
        <v>133</v>
      </c>
      <c r="F96" s="183">
        <v>4</v>
      </c>
      <c r="G96" s="183">
        <v>3</v>
      </c>
      <c r="H96" s="183">
        <v>3</v>
      </c>
      <c r="I96" s="183">
        <v>4</v>
      </c>
      <c r="J96" s="183">
        <v>3</v>
      </c>
      <c r="K96" s="183">
        <v>3</v>
      </c>
      <c r="L96" s="183">
        <v>3</v>
      </c>
      <c r="M96" s="183">
        <v>4</v>
      </c>
      <c r="N96" s="183">
        <v>3</v>
      </c>
      <c r="O96" s="184" t="s">
        <v>759</v>
      </c>
    </row>
    <row r="97" spans="1:15">
      <c r="A97" s="182">
        <v>76</v>
      </c>
      <c r="B97" s="183">
        <v>30</v>
      </c>
      <c r="C97" s="182" t="s">
        <v>135</v>
      </c>
      <c r="D97" s="182" t="s">
        <v>84</v>
      </c>
      <c r="E97" s="182" t="s">
        <v>93</v>
      </c>
      <c r="F97" s="183">
        <v>3</v>
      </c>
      <c r="G97" s="183">
        <v>3</v>
      </c>
      <c r="H97" s="183">
        <v>3</v>
      </c>
      <c r="I97" s="183">
        <v>4</v>
      </c>
      <c r="J97" s="183">
        <v>3</v>
      </c>
      <c r="K97" s="183">
        <v>3</v>
      </c>
      <c r="L97" s="183">
        <v>3</v>
      </c>
      <c r="M97" s="183">
        <v>4</v>
      </c>
      <c r="N97" s="183">
        <v>3</v>
      </c>
      <c r="O97" s="184" t="s">
        <v>185</v>
      </c>
    </row>
    <row r="98" spans="1:15">
      <c r="A98" s="182">
        <v>77</v>
      </c>
      <c r="B98" s="183">
        <v>35</v>
      </c>
      <c r="C98" s="182" t="s">
        <v>131</v>
      </c>
      <c r="D98" s="182" t="s">
        <v>84</v>
      </c>
      <c r="E98" s="182" t="s">
        <v>133</v>
      </c>
      <c r="F98" s="183">
        <v>3</v>
      </c>
      <c r="G98" s="183">
        <v>4</v>
      </c>
      <c r="H98" s="183">
        <v>3</v>
      </c>
      <c r="I98" s="183">
        <v>4</v>
      </c>
      <c r="J98" s="183">
        <v>4</v>
      </c>
      <c r="K98" s="183">
        <v>4</v>
      </c>
      <c r="L98" s="183">
        <v>4</v>
      </c>
      <c r="M98" s="183">
        <v>4</v>
      </c>
      <c r="N98" s="183">
        <v>4</v>
      </c>
      <c r="O98" s="184" t="s">
        <v>760</v>
      </c>
    </row>
    <row r="99" spans="1:15">
      <c r="A99" s="182">
        <v>78</v>
      </c>
      <c r="B99" s="183">
        <v>14</v>
      </c>
      <c r="C99" s="182" t="s">
        <v>135</v>
      </c>
      <c r="D99" s="182" t="s">
        <v>82</v>
      </c>
      <c r="E99" s="182" t="s">
        <v>94</v>
      </c>
      <c r="F99" s="183">
        <v>3</v>
      </c>
      <c r="G99" s="183">
        <v>4</v>
      </c>
      <c r="H99" s="183">
        <v>3</v>
      </c>
      <c r="I99" s="183">
        <v>4</v>
      </c>
      <c r="J99" s="183">
        <v>4</v>
      </c>
      <c r="K99" s="183">
        <v>4</v>
      </c>
      <c r="L99" s="183">
        <v>4</v>
      </c>
      <c r="M99" s="183">
        <v>4</v>
      </c>
      <c r="N99" s="183">
        <v>4</v>
      </c>
      <c r="O99" s="184" t="s">
        <v>236</v>
      </c>
    </row>
    <row r="100" spans="1:15">
      <c r="A100" s="182">
        <v>79</v>
      </c>
      <c r="B100" s="183">
        <v>41</v>
      </c>
      <c r="C100" s="182" t="s">
        <v>135</v>
      </c>
      <c r="D100" s="182" t="s">
        <v>82</v>
      </c>
      <c r="E100" s="182" t="s">
        <v>133</v>
      </c>
      <c r="F100" s="183">
        <v>3</v>
      </c>
      <c r="G100" s="183">
        <v>4</v>
      </c>
      <c r="H100" s="183">
        <v>3</v>
      </c>
      <c r="I100" s="183">
        <v>4</v>
      </c>
      <c r="J100" s="183">
        <v>4</v>
      </c>
      <c r="K100" s="183">
        <v>4</v>
      </c>
      <c r="L100" s="183">
        <v>4</v>
      </c>
      <c r="M100" s="183">
        <v>4</v>
      </c>
      <c r="N100" s="183">
        <v>4</v>
      </c>
      <c r="O100" s="184" t="s">
        <v>761</v>
      </c>
    </row>
    <row r="101" spans="1:15">
      <c r="A101" s="182">
        <v>80</v>
      </c>
      <c r="B101" s="183">
        <v>48</v>
      </c>
      <c r="C101" s="182" t="s">
        <v>131</v>
      </c>
      <c r="D101" s="182" t="s">
        <v>84</v>
      </c>
      <c r="E101" s="182" t="s">
        <v>133</v>
      </c>
      <c r="F101" s="183">
        <v>3</v>
      </c>
      <c r="G101" s="183">
        <v>3</v>
      </c>
      <c r="H101" s="183">
        <v>3</v>
      </c>
      <c r="I101" s="183">
        <v>4</v>
      </c>
      <c r="J101" s="183">
        <v>3</v>
      </c>
      <c r="K101" s="183">
        <v>3</v>
      </c>
      <c r="L101" s="183">
        <v>3</v>
      </c>
      <c r="M101" s="183">
        <v>4</v>
      </c>
      <c r="N101" s="183">
        <v>3</v>
      </c>
      <c r="O101" s="184" t="s">
        <v>148</v>
      </c>
    </row>
    <row r="102" spans="1:15">
      <c r="A102" s="182">
        <v>81</v>
      </c>
      <c r="B102" s="183">
        <v>34</v>
      </c>
      <c r="C102" s="182" t="s">
        <v>135</v>
      </c>
      <c r="D102" s="182" t="s">
        <v>84</v>
      </c>
      <c r="E102" s="182" t="s">
        <v>133</v>
      </c>
      <c r="F102" s="183">
        <v>4</v>
      </c>
      <c r="G102" s="183">
        <v>4</v>
      </c>
      <c r="H102" s="183">
        <v>4</v>
      </c>
      <c r="I102" s="183">
        <v>4</v>
      </c>
      <c r="J102" s="183">
        <v>4</v>
      </c>
      <c r="K102" s="183">
        <v>4</v>
      </c>
      <c r="L102" s="183">
        <v>4</v>
      </c>
      <c r="M102" s="183">
        <v>4</v>
      </c>
      <c r="N102" s="183">
        <v>4</v>
      </c>
      <c r="O102" s="184" t="s">
        <v>762</v>
      </c>
    </row>
    <row r="103" spans="1:15">
      <c r="A103" s="182">
        <v>82</v>
      </c>
      <c r="B103" s="183">
        <v>26</v>
      </c>
      <c r="C103" s="182" t="s">
        <v>131</v>
      </c>
      <c r="D103" s="182" t="s">
        <v>88</v>
      </c>
      <c r="E103" s="182" t="s">
        <v>133</v>
      </c>
      <c r="F103" s="183">
        <v>3</v>
      </c>
      <c r="G103" s="183">
        <v>3</v>
      </c>
      <c r="H103" s="183">
        <v>3</v>
      </c>
      <c r="I103" s="183">
        <v>4</v>
      </c>
      <c r="J103" s="183">
        <v>3</v>
      </c>
      <c r="K103" s="183">
        <v>3</v>
      </c>
      <c r="L103" s="183">
        <v>3</v>
      </c>
      <c r="M103" s="183">
        <v>4</v>
      </c>
      <c r="N103" s="183">
        <v>3</v>
      </c>
      <c r="O103" s="184" t="s">
        <v>22</v>
      </c>
    </row>
    <row r="104" spans="1:15">
      <c r="A104" s="182">
        <v>83</v>
      </c>
      <c r="B104" s="183">
        <v>30</v>
      </c>
      <c r="C104" s="182" t="s">
        <v>131</v>
      </c>
      <c r="D104" s="182" t="s">
        <v>84</v>
      </c>
      <c r="E104" s="182" t="s">
        <v>133</v>
      </c>
      <c r="F104" s="183">
        <v>3</v>
      </c>
      <c r="G104" s="183">
        <v>4</v>
      </c>
      <c r="H104" s="183">
        <v>4</v>
      </c>
      <c r="I104" s="183">
        <v>4</v>
      </c>
      <c r="J104" s="183">
        <v>3</v>
      </c>
      <c r="K104" s="183">
        <v>4</v>
      </c>
      <c r="L104" s="183">
        <v>4</v>
      </c>
      <c r="M104" s="183">
        <v>4</v>
      </c>
      <c r="N104" s="183">
        <v>4</v>
      </c>
      <c r="O104" s="184" t="s">
        <v>763</v>
      </c>
    </row>
    <row r="105" spans="1:15">
      <c r="A105" s="182">
        <v>84</v>
      </c>
      <c r="B105" s="183">
        <v>30</v>
      </c>
      <c r="C105" s="182" t="s">
        <v>131</v>
      </c>
      <c r="D105" s="182" t="s">
        <v>84</v>
      </c>
      <c r="E105" s="182" t="s">
        <v>133</v>
      </c>
      <c r="F105" s="183">
        <v>4</v>
      </c>
      <c r="G105" s="183">
        <v>4</v>
      </c>
      <c r="H105" s="183">
        <v>4</v>
      </c>
      <c r="I105" s="183">
        <v>4</v>
      </c>
      <c r="J105" s="183">
        <v>4</v>
      </c>
      <c r="K105" s="183">
        <v>4</v>
      </c>
      <c r="L105" s="183">
        <v>4</v>
      </c>
      <c r="M105" s="183">
        <v>4</v>
      </c>
      <c r="N105" s="183">
        <v>4</v>
      </c>
      <c r="O105" s="184" t="s">
        <v>205</v>
      </c>
    </row>
    <row r="106" spans="1:15">
      <c r="A106" s="182">
        <v>85</v>
      </c>
      <c r="B106" s="183">
        <v>26</v>
      </c>
      <c r="C106" s="182" t="s">
        <v>131</v>
      </c>
      <c r="D106" s="182" t="s">
        <v>82</v>
      </c>
      <c r="E106" s="182" t="s">
        <v>133</v>
      </c>
      <c r="F106" s="183">
        <v>4</v>
      </c>
      <c r="G106" s="183">
        <v>4</v>
      </c>
      <c r="H106" s="183">
        <v>4</v>
      </c>
      <c r="I106" s="183">
        <v>4</v>
      </c>
      <c r="J106" s="183">
        <v>4</v>
      </c>
      <c r="K106" s="183">
        <v>4</v>
      </c>
      <c r="L106" s="183">
        <v>4</v>
      </c>
      <c r="M106" s="183">
        <v>4</v>
      </c>
      <c r="N106" s="183">
        <v>4</v>
      </c>
      <c r="O106" s="184" t="s">
        <v>764</v>
      </c>
    </row>
    <row r="107" spans="1:15">
      <c r="A107" s="182">
        <v>86</v>
      </c>
      <c r="B107" s="183">
        <v>55</v>
      </c>
      <c r="C107" s="182" t="s">
        <v>131</v>
      </c>
      <c r="D107" s="182" t="s">
        <v>84</v>
      </c>
      <c r="E107" s="182" t="s">
        <v>133</v>
      </c>
      <c r="F107" s="183">
        <v>4</v>
      </c>
      <c r="G107" s="183">
        <v>4</v>
      </c>
      <c r="H107" s="183">
        <v>4</v>
      </c>
      <c r="I107" s="183">
        <v>4</v>
      </c>
      <c r="J107" s="183">
        <v>4</v>
      </c>
      <c r="K107" s="183">
        <v>4</v>
      </c>
      <c r="L107" s="183">
        <v>4</v>
      </c>
      <c r="M107" s="183">
        <v>4</v>
      </c>
      <c r="N107" s="183">
        <v>4</v>
      </c>
      <c r="O107" s="184" t="s">
        <v>765</v>
      </c>
    </row>
    <row r="108" spans="1:15">
      <c r="A108" s="182">
        <v>87</v>
      </c>
      <c r="B108" s="183">
        <v>43</v>
      </c>
      <c r="C108" s="182" t="s">
        <v>131</v>
      </c>
      <c r="D108" s="182" t="s">
        <v>88</v>
      </c>
      <c r="E108" s="182" t="s">
        <v>133</v>
      </c>
      <c r="F108" s="183">
        <v>4</v>
      </c>
      <c r="G108" s="183">
        <v>4</v>
      </c>
      <c r="H108" s="183">
        <v>4</v>
      </c>
      <c r="I108" s="183">
        <v>4</v>
      </c>
      <c r="J108" s="183">
        <v>4</v>
      </c>
      <c r="K108" s="183">
        <v>4</v>
      </c>
      <c r="L108" s="183">
        <v>4</v>
      </c>
      <c r="M108" s="183">
        <v>4</v>
      </c>
      <c r="N108" s="183">
        <v>4</v>
      </c>
      <c r="O108" s="184" t="s">
        <v>134</v>
      </c>
    </row>
  </sheetData>
  <mergeCells count="2">
    <mergeCell ref="A4:D4"/>
    <mergeCell ref="A20:N20"/>
  </mergeCells>
  <pageMargins left="0.7" right="0.7" top="0.75" bottom="0.75" header="0.3" footer="0.3"/>
  <pageSetup paperSize="9" scale="64"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O42"/>
  <sheetViews>
    <sheetView showGridLines="0" view="pageBreakPreview" zoomScale="60" zoomScaleNormal="100" workbookViewId="0">
      <selection activeCell="E19" sqref="E19"/>
    </sheetView>
  </sheetViews>
  <sheetFormatPr defaultColWidth="9" defaultRowHeight="14.4"/>
  <cols>
    <col min="1" max="1" width="4.6640625" customWidth="1"/>
    <col min="2" max="2" width="14.6640625" customWidth="1"/>
    <col min="3" max="3" width="26.6640625" customWidth="1"/>
    <col min="4" max="4" width="15.88671875" customWidth="1"/>
    <col min="5" max="5" width="33" customWidth="1"/>
    <col min="6" max="6" width="0.21875" customWidth="1"/>
    <col min="7" max="14" width="4.44140625" hidden="1" customWidth="1"/>
    <col min="15" max="15" width="44" style="19" customWidth="1"/>
    <col min="18" max="18" width="9.21875" customWidth="1"/>
  </cols>
  <sheetData>
    <row r="1" spans="1:15" ht="18">
      <c r="A1" s="1"/>
      <c r="B1" s="1"/>
      <c r="C1" s="188"/>
      <c r="D1" s="135" t="s">
        <v>121</v>
      </c>
      <c r="E1" s="135"/>
      <c r="F1" s="185"/>
      <c r="G1" s="185"/>
      <c r="H1" s="185"/>
      <c r="I1" s="185"/>
      <c r="J1" s="185"/>
      <c r="K1" s="185"/>
      <c r="L1" s="136"/>
      <c r="M1" s="136"/>
      <c r="N1" s="136"/>
      <c r="O1" s="187"/>
    </row>
    <row r="2" spans="1:15" ht="18">
      <c r="A2" s="1"/>
      <c r="B2" s="1"/>
      <c r="C2" s="188"/>
      <c r="D2" s="135" t="s">
        <v>151</v>
      </c>
      <c r="E2" s="135"/>
      <c r="F2" s="185"/>
      <c r="G2" s="185"/>
      <c r="H2" s="185"/>
      <c r="I2" s="185"/>
      <c r="J2" s="185"/>
      <c r="K2" s="185"/>
      <c r="L2" s="136"/>
      <c r="M2" s="136"/>
      <c r="N2" s="136"/>
      <c r="O2" s="187"/>
    </row>
    <row r="3" spans="1:15">
      <c r="A3" s="2"/>
      <c r="B3" s="2"/>
      <c r="C3" s="2"/>
      <c r="D3" s="2"/>
      <c r="E3" s="2"/>
      <c r="F3" s="2"/>
      <c r="G3" s="2"/>
      <c r="H3" s="2"/>
      <c r="I3" s="2"/>
      <c r="J3" s="2"/>
      <c r="K3" s="2"/>
    </row>
    <row r="4" spans="1:15" ht="15.6">
      <c r="A4" s="170" t="s">
        <v>123</v>
      </c>
      <c r="B4" s="170"/>
      <c r="C4" s="170"/>
      <c r="D4" s="170"/>
      <c r="E4" s="2"/>
      <c r="F4" s="2"/>
      <c r="G4" s="2"/>
      <c r="H4" s="2"/>
      <c r="I4" s="2"/>
      <c r="J4" s="2"/>
      <c r="K4" s="2"/>
    </row>
    <row r="5" spans="1:15">
      <c r="A5" s="6" t="s">
        <v>68</v>
      </c>
      <c r="B5" s="6" t="s">
        <v>69</v>
      </c>
      <c r="C5" s="6" t="s">
        <v>70</v>
      </c>
      <c r="D5" s="6" t="s">
        <v>71</v>
      </c>
      <c r="E5" s="6" t="s">
        <v>150</v>
      </c>
    </row>
    <row r="6" spans="1:15">
      <c r="A6" s="7">
        <v>1</v>
      </c>
      <c r="B6" s="8" t="s">
        <v>74</v>
      </c>
      <c r="C6" s="9" t="s">
        <v>75</v>
      </c>
      <c r="D6" s="10">
        <f>COUNTIF(C22:C1000,"Laki-Laki")</f>
        <v>6</v>
      </c>
      <c r="E6" s="11">
        <f>+D6/21</f>
        <v>0.2857142857142857</v>
      </c>
      <c r="I6">
        <f>SUM(D6:D7)</f>
        <v>21</v>
      </c>
    </row>
    <row r="7" spans="1:15">
      <c r="A7" s="12"/>
      <c r="B7" s="13"/>
      <c r="C7" s="14" t="s">
        <v>77</v>
      </c>
      <c r="D7" s="12">
        <f>COUNTIF(C22:C1000,"Perempuan")</f>
        <v>15</v>
      </c>
      <c r="E7" s="11">
        <f>+D7/21</f>
        <v>0.7142857142857143</v>
      </c>
      <c r="I7">
        <f>SUM(D8:D13)</f>
        <v>21</v>
      </c>
    </row>
    <row r="8" spans="1:15">
      <c r="A8" s="12">
        <v>2</v>
      </c>
      <c r="B8" s="13" t="s">
        <v>79</v>
      </c>
      <c r="C8" s="14" t="s">
        <v>80</v>
      </c>
      <c r="D8" s="12">
        <f>COUNTIF(D22:D1000,"SD ke bawah")</f>
        <v>0</v>
      </c>
      <c r="E8" s="11">
        <f>+D8/21</f>
        <v>0</v>
      </c>
    </row>
    <row r="9" spans="1:15">
      <c r="A9" s="12"/>
      <c r="B9" s="13"/>
      <c r="C9" s="14" t="s">
        <v>82</v>
      </c>
      <c r="D9" s="12">
        <f>COUNTIF(D22:D1000,"SLTP")</f>
        <v>0</v>
      </c>
      <c r="E9" s="11">
        <f>+D9/21</f>
        <v>0</v>
      </c>
    </row>
    <row r="10" spans="1:15">
      <c r="A10" s="12"/>
      <c r="B10" s="13"/>
      <c r="C10" s="14" t="s">
        <v>84</v>
      </c>
      <c r="D10" s="12">
        <f>COUNTIF(D22:D1000,"SLTA")</f>
        <v>2</v>
      </c>
      <c r="E10" s="11">
        <f>+D10/21</f>
        <v>9.5238095238095233E-2</v>
      </c>
    </row>
    <row r="11" spans="1:15">
      <c r="A11" s="12"/>
      <c r="B11" s="13"/>
      <c r="C11" s="14" t="s">
        <v>86</v>
      </c>
      <c r="D11" s="12">
        <f>COUNTIF(D22:D1000,"D1 - D3 - D4")</f>
        <v>2</v>
      </c>
      <c r="E11" s="11">
        <f>+D11/21</f>
        <v>9.5238095238095233E-2</v>
      </c>
    </row>
    <row r="12" spans="1:15">
      <c r="A12" s="12"/>
      <c r="B12" s="13"/>
      <c r="C12" s="14" t="s">
        <v>88</v>
      </c>
      <c r="D12" s="12">
        <f>COUNTIF(D22:D1000,"S-1")</f>
        <v>17</v>
      </c>
      <c r="E12" s="11">
        <f>+D12/21</f>
        <v>0.80952380952380953</v>
      </c>
    </row>
    <row r="13" spans="1:15">
      <c r="A13" s="12"/>
      <c r="B13" s="13"/>
      <c r="C13" s="14" t="s">
        <v>89</v>
      </c>
      <c r="D13" s="12">
        <f>COUNTIF(D22:D1000,"S-2 ke atas")</f>
        <v>0</v>
      </c>
      <c r="E13" s="11">
        <f>+D13/21</f>
        <v>0</v>
      </c>
    </row>
    <row r="14" spans="1:15">
      <c r="A14" s="12">
        <v>3</v>
      </c>
      <c r="B14" s="13" t="s">
        <v>91</v>
      </c>
      <c r="C14" s="26" t="s">
        <v>132</v>
      </c>
      <c r="D14" s="15">
        <f>COUNTIF(E22:E1000,"PNS/TNI/POLRI")</f>
        <v>1</v>
      </c>
      <c r="E14" s="11">
        <f>+D14/21</f>
        <v>4.7619047619047616E-2</v>
      </c>
    </row>
    <row r="15" spans="1:15">
      <c r="A15" s="16"/>
      <c r="B15" s="17"/>
      <c r="C15" s="26" t="s">
        <v>92</v>
      </c>
      <c r="D15" s="15">
        <f>COUNTIF(E22:E1000,"Instansi Luar")</f>
        <v>0</v>
      </c>
      <c r="E15" s="11">
        <f>+D15/21</f>
        <v>0</v>
      </c>
    </row>
    <row r="16" spans="1:15">
      <c r="A16" s="16"/>
      <c r="B16" s="17"/>
      <c r="C16" s="24" t="s">
        <v>93</v>
      </c>
      <c r="D16" s="15">
        <f>COUNTIF(E22:E1000,"Wirausahawan/Usahawan")</f>
        <v>1</v>
      </c>
      <c r="E16" s="11">
        <f>+D16/21</f>
        <v>4.7619047619047616E-2</v>
      </c>
    </row>
    <row r="17" spans="1:15">
      <c r="A17" s="12"/>
      <c r="B17" s="13"/>
      <c r="C17" s="26" t="s">
        <v>94</v>
      </c>
      <c r="D17" s="15">
        <f>COUNTIF(E22:E1000,"Pelajar/Mahasiswa")</f>
        <v>8</v>
      </c>
      <c r="E17" s="11">
        <f>+D17/21</f>
        <v>0.38095238095238093</v>
      </c>
    </row>
    <row r="18" spans="1:15">
      <c r="A18" s="12"/>
      <c r="B18" s="13"/>
      <c r="C18" s="14" t="s">
        <v>95</v>
      </c>
      <c r="D18" s="15">
        <f>COUNTIF(E22:E1000,"Lainnya")</f>
        <v>11</v>
      </c>
      <c r="E18" s="11">
        <f>+D18/21</f>
        <v>0.52380952380952384</v>
      </c>
    </row>
    <row r="19" spans="1:15">
      <c r="A19" s="97"/>
      <c r="B19" s="121"/>
      <c r="C19" s="98"/>
      <c r="D19" s="122"/>
      <c r="E19" s="123"/>
      <c r="F19" s="5">
        <f>AVERAGE(F22:F1000)</f>
        <v>3.5238095238095237</v>
      </c>
      <c r="G19" s="5">
        <f t="shared" ref="G19:N19" si="0">AVERAGE(G22:G1000)</f>
        <v>3.5714285714285716</v>
      </c>
      <c r="H19" s="5">
        <f t="shared" si="0"/>
        <v>3.6190476190476191</v>
      </c>
      <c r="I19" s="5">
        <f t="shared" si="0"/>
        <v>3.7619047619047619</v>
      </c>
      <c r="J19" s="5">
        <f t="shared" si="0"/>
        <v>3.5714285714285716</v>
      </c>
      <c r="K19" s="5">
        <f t="shared" si="0"/>
        <v>3.5714285714285716</v>
      </c>
      <c r="L19" s="5">
        <f t="shared" si="0"/>
        <v>3.7142857142857144</v>
      </c>
      <c r="M19" s="5">
        <f t="shared" si="0"/>
        <v>4</v>
      </c>
      <c r="N19" s="5">
        <f t="shared" si="0"/>
        <v>3.5238095238095237</v>
      </c>
    </row>
    <row r="20" spans="1:15">
      <c r="A20" s="175" t="s">
        <v>124</v>
      </c>
      <c r="B20" s="176"/>
      <c r="C20" s="176"/>
      <c r="D20" s="176"/>
      <c r="E20" s="176"/>
      <c r="F20" s="176"/>
      <c r="G20" s="176"/>
      <c r="H20" s="176"/>
      <c r="I20" s="176"/>
      <c r="J20" s="176"/>
      <c r="K20" s="176"/>
      <c r="L20" s="176"/>
      <c r="M20" s="176"/>
      <c r="N20" s="176"/>
    </row>
    <row r="21" spans="1:15">
      <c r="A21" s="25" t="s">
        <v>125</v>
      </c>
      <c r="B21" s="25"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c r="A22" s="182">
        <v>1</v>
      </c>
      <c r="B22" s="183">
        <v>30</v>
      </c>
      <c r="C22" s="182" t="s">
        <v>131</v>
      </c>
      <c r="D22" s="182" t="s">
        <v>88</v>
      </c>
      <c r="E22" s="182" t="s">
        <v>132</v>
      </c>
      <c r="F22" s="183">
        <v>4</v>
      </c>
      <c r="G22" s="183">
        <v>4</v>
      </c>
      <c r="H22" s="183">
        <v>4</v>
      </c>
      <c r="I22" s="183">
        <v>4</v>
      </c>
      <c r="J22" s="183">
        <v>4</v>
      </c>
      <c r="K22" s="183">
        <v>4</v>
      </c>
      <c r="L22" s="183">
        <v>3</v>
      </c>
      <c r="M22" s="183">
        <v>4</v>
      </c>
      <c r="N22" s="183">
        <v>4</v>
      </c>
      <c r="O22" s="184" t="s">
        <v>145</v>
      </c>
    </row>
    <row r="23" spans="1:15">
      <c r="A23" s="182">
        <v>2</v>
      </c>
      <c r="B23" s="183">
        <v>22</v>
      </c>
      <c r="C23" s="182" t="s">
        <v>135</v>
      </c>
      <c r="D23" s="182" t="s">
        <v>84</v>
      </c>
      <c r="E23" s="182" t="s">
        <v>133</v>
      </c>
      <c r="F23" s="183">
        <v>3</v>
      </c>
      <c r="G23" s="183">
        <v>3</v>
      </c>
      <c r="H23" s="183">
        <v>3</v>
      </c>
      <c r="I23" s="183">
        <v>4</v>
      </c>
      <c r="J23" s="183">
        <v>3</v>
      </c>
      <c r="K23" s="183">
        <v>3</v>
      </c>
      <c r="L23" s="183">
        <v>3</v>
      </c>
      <c r="M23" s="183">
        <v>4</v>
      </c>
      <c r="N23" s="183">
        <v>3</v>
      </c>
      <c r="O23" s="184" t="s">
        <v>159</v>
      </c>
    </row>
    <row r="24" spans="1:15">
      <c r="A24" s="182">
        <v>3</v>
      </c>
      <c r="B24" s="183">
        <v>21</v>
      </c>
      <c r="C24" s="182" t="s">
        <v>131</v>
      </c>
      <c r="D24" s="182" t="s">
        <v>86</v>
      </c>
      <c r="E24" s="182" t="s">
        <v>94</v>
      </c>
      <c r="F24" s="183">
        <v>3</v>
      </c>
      <c r="G24" s="183">
        <v>4</v>
      </c>
      <c r="H24" s="183">
        <v>4</v>
      </c>
      <c r="I24" s="183">
        <v>4</v>
      </c>
      <c r="J24" s="183">
        <v>3</v>
      </c>
      <c r="K24" s="183">
        <v>3</v>
      </c>
      <c r="L24" s="183">
        <v>4</v>
      </c>
      <c r="M24" s="183">
        <v>4</v>
      </c>
      <c r="N24" s="183">
        <v>3</v>
      </c>
      <c r="O24" s="184" t="s">
        <v>22</v>
      </c>
    </row>
    <row r="25" spans="1:15">
      <c r="A25" s="182">
        <v>4</v>
      </c>
      <c r="B25" s="183">
        <v>21</v>
      </c>
      <c r="C25" s="182" t="s">
        <v>131</v>
      </c>
      <c r="D25" s="182" t="s">
        <v>86</v>
      </c>
      <c r="E25" s="182" t="s">
        <v>94</v>
      </c>
      <c r="F25" s="183">
        <v>3</v>
      </c>
      <c r="G25" s="183">
        <v>3</v>
      </c>
      <c r="H25" s="183">
        <v>4</v>
      </c>
      <c r="I25" s="183">
        <v>4</v>
      </c>
      <c r="J25" s="183">
        <v>3</v>
      </c>
      <c r="K25" s="183">
        <v>3</v>
      </c>
      <c r="L25" s="183">
        <v>4</v>
      </c>
      <c r="M25" s="183">
        <v>4</v>
      </c>
      <c r="N25" s="183">
        <v>3</v>
      </c>
      <c r="O25" s="184" t="s">
        <v>22</v>
      </c>
    </row>
    <row r="26" spans="1:15" ht="28.8">
      <c r="A26" s="182">
        <v>5</v>
      </c>
      <c r="B26" s="183">
        <v>25</v>
      </c>
      <c r="C26" s="182" t="s">
        <v>131</v>
      </c>
      <c r="D26" s="182" t="s">
        <v>88</v>
      </c>
      <c r="E26" s="182" t="s">
        <v>133</v>
      </c>
      <c r="F26" s="183">
        <v>3</v>
      </c>
      <c r="G26" s="183">
        <v>3</v>
      </c>
      <c r="H26" s="183">
        <v>3</v>
      </c>
      <c r="I26" s="183">
        <v>3</v>
      </c>
      <c r="J26" s="183">
        <v>3</v>
      </c>
      <c r="K26" s="183">
        <v>3</v>
      </c>
      <c r="L26" s="183">
        <v>4</v>
      </c>
      <c r="M26" s="183">
        <v>4</v>
      </c>
      <c r="N26" s="183">
        <v>3</v>
      </c>
      <c r="O26" s="184" t="s">
        <v>766</v>
      </c>
    </row>
    <row r="27" spans="1:15">
      <c r="A27" s="182">
        <v>6</v>
      </c>
      <c r="B27" s="183">
        <v>27</v>
      </c>
      <c r="C27" s="182" t="s">
        <v>135</v>
      </c>
      <c r="D27" s="182" t="s">
        <v>88</v>
      </c>
      <c r="E27" s="182" t="s">
        <v>133</v>
      </c>
      <c r="F27" s="183">
        <v>4</v>
      </c>
      <c r="G27" s="183">
        <v>4</v>
      </c>
      <c r="H27" s="183">
        <v>4</v>
      </c>
      <c r="I27" s="183">
        <v>4</v>
      </c>
      <c r="J27" s="183">
        <v>4</v>
      </c>
      <c r="K27" s="183">
        <v>4</v>
      </c>
      <c r="L27" s="183">
        <v>4</v>
      </c>
      <c r="M27" s="183">
        <v>4</v>
      </c>
      <c r="N27" s="183">
        <v>4</v>
      </c>
      <c r="O27" s="184" t="s">
        <v>166</v>
      </c>
    </row>
    <row r="28" spans="1:15">
      <c r="A28" s="182">
        <v>7</v>
      </c>
      <c r="B28" s="183">
        <v>30</v>
      </c>
      <c r="C28" s="182" t="s">
        <v>135</v>
      </c>
      <c r="D28" s="182" t="s">
        <v>88</v>
      </c>
      <c r="E28" s="182" t="s">
        <v>93</v>
      </c>
      <c r="F28" s="183">
        <v>4</v>
      </c>
      <c r="G28" s="183">
        <v>4</v>
      </c>
      <c r="H28" s="183">
        <v>4</v>
      </c>
      <c r="I28" s="183">
        <v>4</v>
      </c>
      <c r="J28" s="183">
        <v>4</v>
      </c>
      <c r="K28" s="183">
        <v>4</v>
      </c>
      <c r="L28" s="183">
        <v>4</v>
      </c>
      <c r="M28" s="183">
        <v>4</v>
      </c>
      <c r="N28" s="183">
        <v>4</v>
      </c>
      <c r="O28" s="184" t="s">
        <v>767</v>
      </c>
    </row>
    <row r="29" spans="1:15" ht="28.8">
      <c r="A29" s="182">
        <v>8</v>
      </c>
      <c r="B29" s="183">
        <v>26</v>
      </c>
      <c r="C29" s="182" t="s">
        <v>135</v>
      </c>
      <c r="D29" s="182" t="s">
        <v>88</v>
      </c>
      <c r="E29" s="182" t="s">
        <v>94</v>
      </c>
      <c r="F29" s="183">
        <v>4</v>
      </c>
      <c r="G29" s="183">
        <v>4</v>
      </c>
      <c r="H29" s="183">
        <v>4</v>
      </c>
      <c r="I29" s="183">
        <v>4</v>
      </c>
      <c r="J29" s="183">
        <v>4</v>
      </c>
      <c r="K29" s="183">
        <v>4</v>
      </c>
      <c r="L29" s="183">
        <v>4</v>
      </c>
      <c r="M29" s="183">
        <v>4</v>
      </c>
      <c r="N29" s="183">
        <v>4</v>
      </c>
      <c r="O29" s="184" t="s">
        <v>768</v>
      </c>
    </row>
    <row r="30" spans="1:15" ht="28.8">
      <c r="A30" s="182">
        <v>9</v>
      </c>
      <c r="B30" s="183">
        <v>24</v>
      </c>
      <c r="C30" s="182" t="s">
        <v>131</v>
      </c>
      <c r="D30" s="182" t="s">
        <v>88</v>
      </c>
      <c r="E30" s="182" t="s">
        <v>94</v>
      </c>
      <c r="F30" s="183">
        <v>4</v>
      </c>
      <c r="G30" s="183">
        <v>4</v>
      </c>
      <c r="H30" s="183">
        <v>4</v>
      </c>
      <c r="I30" s="183">
        <v>4</v>
      </c>
      <c r="J30" s="183">
        <v>4</v>
      </c>
      <c r="K30" s="183">
        <v>4</v>
      </c>
      <c r="L30" s="183">
        <v>4</v>
      </c>
      <c r="M30" s="183">
        <v>4</v>
      </c>
      <c r="N30" s="183">
        <v>4</v>
      </c>
      <c r="O30" s="184" t="s">
        <v>769</v>
      </c>
    </row>
    <row r="31" spans="1:15" ht="28.8">
      <c r="A31" s="182">
        <v>10</v>
      </c>
      <c r="B31" s="183">
        <v>24</v>
      </c>
      <c r="C31" s="182" t="s">
        <v>131</v>
      </c>
      <c r="D31" s="182" t="s">
        <v>88</v>
      </c>
      <c r="E31" s="182" t="s">
        <v>94</v>
      </c>
      <c r="F31" s="183">
        <v>4</v>
      </c>
      <c r="G31" s="183">
        <v>4</v>
      </c>
      <c r="H31" s="183">
        <v>4</v>
      </c>
      <c r="I31" s="183">
        <v>4</v>
      </c>
      <c r="J31" s="183">
        <v>4</v>
      </c>
      <c r="K31" s="183">
        <v>4</v>
      </c>
      <c r="L31" s="183">
        <v>4</v>
      </c>
      <c r="M31" s="183">
        <v>4</v>
      </c>
      <c r="N31" s="183">
        <v>4</v>
      </c>
      <c r="O31" s="184" t="s">
        <v>770</v>
      </c>
    </row>
    <row r="32" spans="1:15" ht="28.8">
      <c r="A32" s="182">
        <v>11</v>
      </c>
      <c r="B32" s="183">
        <v>24</v>
      </c>
      <c r="C32" s="182" t="s">
        <v>131</v>
      </c>
      <c r="D32" s="182" t="s">
        <v>88</v>
      </c>
      <c r="E32" s="182" t="s">
        <v>133</v>
      </c>
      <c r="F32" s="183">
        <v>3</v>
      </c>
      <c r="G32" s="183">
        <v>3</v>
      </c>
      <c r="H32" s="183">
        <v>3</v>
      </c>
      <c r="I32" s="183">
        <v>3</v>
      </c>
      <c r="J32" s="183">
        <v>3</v>
      </c>
      <c r="K32" s="183">
        <v>3</v>
      </c>
      <c r="L32" s="183">
        <v>3</v>
      </c>
      <c r="M32" s="183">
        <v>4</v>
      </c>
      <c r="N32" s="183">
        <v>3</v>
      </c>
      <c r="O32" s="184" t="s">
        <v>771</v>
      </c>
    </row>
    <row r="33" spans="1:15" ht="28.8">
      <c r="A33" s="182">
        <v>12</v>
      </c>
      <c r="B33" s="183">
        <v>24</v>
      </c>
      <c r="C33" s="182" t="s">
        <v>131</v>
      </c>
      <c r="D33" s="182" t="s">
        <v>88</v>
      </c>
      <c r="E33" s="182" t="s">
        <v>133</v>
      </c>
      <c r="F33" s="183">
        <v>3</v>
      </c>
      <c r="G33" s="183">
        <v>3</v>
      </c>
      <c r="H33" s="183">
        <v>3</v>
      </c>
      <c r="I33" s="183">
        <v>3</v>
      </c>
      <c r="J33" s="183">
        <v>3</v>
      </c>
      <c r="K33" s="183">
        <v>3</v>
      </c>
      <c r="L33" s="183">
        <v>3</v>
      </c>
      <c r="M33" s="183">
        <v>4</v>
      </c>
      <c r="N33" s="183">
        <v>3</v>
      </c>
      <c r="O33" s="184" t="s">
        <v>772</v>
      </c>
    </row>
    <row r="34" spans="1:15">
      <c r="A34" s="182">
        <v>13</v>
      </c>
      <c r="B34" s="183">
        <v>20</v>
      </c>
      <c r="C34" s="182" t="s">
        <v>131</v>
      </c>
      <c r="D34" s="182" t="s">
        <v>84</v>
      </c>
      <c r="E34" s="182" t="s">
        <v>94</v>
      </c>
      <c r="F34" s="183">
        <v>3</v>
      </c>
      <c r="G34" s="183">
        <v>3</v>
      </c>
      <c r="H34" s="183">
        <v>3</v>
      </c>
      <c r="I34" s="183">
        <v>4</v>
      </c>
      <c r="J34" s="183">
        <v>3</v>
      </c>
      <c r="K34" s="183">
        <v>3</v>
      </c>
      <c r="L34" s="183">
        <v>3</v>
      </c>
      <c r="M34" s="183">
        <v>4</v>
      </c>
      <c r="N34" s="183">
        <v>2</v>
      </c>
      <c r="O34" s="184" t="s">
        <v>134</v>
      </c>
    </row>
    <row r="35" spans="1:15">
      <c r="A35" s="182">
        <v>14</v>
      </c>
      <c r="B35" s="183">
        <v>21</v>
      </c>
      <c r="C35" s="182" t="s">
        <v>131</v>
      </c>
      <c r="D35" s="182" t="s">
        <v>88</v>
      </c>
      <c r="E35" s="182" t="s">
        <v>94</v>
      </c>
      <c r="F35" s="183">
        <v>3</v>
      </c>
      <c r="G35" s="183">
        <v>3</v>
      </c>
      <c r="H35" s="183">
        <v>3</v>
      </c>
      <c r="I35" s="183">
        <v>3</v>
      </c>
      <c r="J35" s="183">
        <v>4</v>
      </c>
      <c r="K35" s="183">
        <v>4</v>
      </c>
      <c r="L35" s="183">
        <v>4</v>
      </c>
      <c r="M35" s="183">
        <v>4</v>
      </c>
      <c r="N35" s="183">
        <v>4</v>
      </c>
      <c r="O35" s="184" t="s">
        <v>134</v>
      </c>
    </row>
    <row r="36" spans="1:15">
      <c r="A36" s="182">
        <v>15</v>
      </c>
      <c r="B36" s="183">
        <v>25</v>
      </c>
      <c r="C36" s="182" t="s">
        <v>131</v>
      </c>
      <c r="D36" s="182" t="s">
        <v>88</v>
      </c>
      <c r="E36" s="182" t="s">
        <v>133</v>
      </c>
      <c r="F36" s="183">
        <v>4</v>
      </c>
      <c r="G36" s="183">
        <v>4</v>
      </c>
      <c r="H36" s="183">
        <v>4</v>
      </c>
      <c r="I36" s="183">
        <v>4</v>
      </c>
      <c r="J36" s="183">
        <v>4</v>
      </c>
      <c r="K36" s="183">
        <v>4</v>
      </c>
      <c r="L36" s="183">
        <v>4</v>
      </c>
      <c r="M36" s="183">
        <v>4</v>
      </c>
      <c r="N36" s="183">
        <v>4</v>
      </c>
      <c r="O36" s="184" t="s">
        <v>162</v>
      </c>
    </row>
    <row r="37" spans="1:15">
      <c r="A37" s="182">
        <v>16</v>
      </c>
      <c r="B37" s="183">
        <v>25</v>
      </c>
      <c r="C37" s="182" t="s">
        <v>131</v>
      </c>
      <c r="D37" s="182" t="s">
        <v>88</v>
      </c>
      <c r="E37" s="182" t="s">
        <v>133</v>
      </c>
      <c r="F37" s="183">
        <v>4</v>
      </c>
      <c r="G37" s="183">
        <v>4</v>
      </c>
      <c r="H37" s="183">
        <v>4</v>
      </c>
      <c r="I37" s="183">
        <v>4</v>
      </c>
      <c r="J37" s="183">
        <v>4</v>
      </c>
      <c r="K37" s="183">
        <v>4</v>
      </c>
      <c r="L37" s="183">
        <v>4</v>
      </c>
      <c r="M37" s="183">
        <v>4</v>
      </c>
      <c r="N37" s="183">
        <v>4</v>
      </c>
      <c r="O37" s="184" t="s">
        <v>162</v>
      </c>
    </row>
    <row r="38" spans="1:15">
      <c r="A38" s="182">
        <v>17</v>
      </c>
      <c r="B38" s="183">
        <v>26</v>
      </c>
      <c r="C38" s="182" t="s">
        <v>135</v>
      </c>
      <c r="D38" s="182" t="s">
        <v>88</v>
      </c>
      <c r="E38" s="182" t="s">
        <v>94</v>
      </c>
      <c r="F38" s="183">
        <v>4</v>
      </c>
      <c r="G38" s="183">
        <v>4</v>
      </c>
      <c r="H38" s="183">
        <v>4</v>
      </c>
      <c r="I38" s="183">
        <v>4</v>
      </c>
      <c r="J38" s="183">
        <v>4</v>
      </c>
      <c r="K38" s="183">
        <v>4</v>
      </c>
      <c r="L38" s="183">
        <v>4</v>
      </c>
      <c r="M38" s="183">
        <v>4</v>
      </c>
      <c r="N38" s="183">
        <v>4</v>
      </c>
      <c r="O38" s="184" t="s">
        <v>394</v>
      </c>
    </row>
    <row r="39" spans="1:15">
      <c r="A39" s="182">
        <v>18</v>
      </c>
      <c r="B39" s="183">
        <v>26</v>
      </c>
      <c r="C39" s="182" t="s">
        <v>131</v>
      </c>
      <c r="D39" s="182" t="s">
        <v>88</v>
      </c>
      <c r="E39" s="182" t="s">
        <v>133</v>
      </c>
      <c r="F39" s="183">
        <v>4</v>
      </c>
      <c r="G39" s="183">
        <v>4</v>
      </c>
      <c r="H39" s="183">
        <v>4</v>
      </c>
      <c r="I39" s="183">
        <v>4</v>
      </c>
      <c r="J39" s="183">
        <v>4</v>
      </c>
      <c r="K39" s="183">
        <v>4</v>
      </c>
      <c r="L39" s="183">
        <v>4</v>
      </c>
      <c r="M39" s="183">
        <v>4</v>
      </c>
      <c r="N39" s="183">
        <v>4</v>
      </c>
      <c r="O39" s="184" t="s">
        <v>145</v>
      </c>
    </row>
    <row r="40" spans="1:15">
      <c r="A40" s="182">
        <v>19</v>
      </c>
      <c r="B40" s="183">
        <v>26</v>
      </c>
      <c r="C40" s="182" t="s">
        <v>135</v>
      </c>
      <c r="D40" s="182" t="s">
        <v>88</v>
      </c>
      <c r="E40" s="182" t="s">
        <v>133</v>
      </c>
      <c r="F40" s="183">
        <v>4</v>
      </c>
      <c r="G40" s="183">
        <v>3</v>
      </c>
      <c r="H40" s="183">
        <v>4</v>
      </c>
      <c r="I40" s="183">
        <v>4</v>
      </c>
      <c r="J40" s="183">
        <v>4</v>
      </c>
      <c r="K40" s="183">
        <v>4</v>
      </c>
      <c r="L40" s="183">
        <v>4</v>
      </c>
      <c r="M40" s="183">
        <v>4</v>
      </c>
      <c r="N40" s="183">
        <v>4</v>
      </c>
      <c r="O40" s="184" t="s">
        <v>767</v>
      </c>
    </row>
    <row r="41" spans="1:15">
      <c r="A41" s="182">
        <v>20</v>
      </c>
      <c r="B41" s="183">
        <v>26</v>
      </c>
      <c r="C41" s="182" t="s">
        <v>131</v>
      </c>
      <c r="D41" s="182" t="s">
        <v>88</v>
      </c>
      <c r="E41" s="182" t="s">
        <v>133</v>
      </c>
      <c r="F41" s="183">
        <v>3</v>
      </c>
      <c r="G41" s="183">
        <v>3</v>
      </c>
      <c r="H41" s="183">
        <v>3</v>
      </c>
      <c r="I41" s="183">
        <v>4</v>
      </c>
      <c r="J41" s="183">
        <v>3</v>
      </c>
      <c r="K41" s="183">
        <v>3</v>
      </c>
      <c r="L41" s="183">
        <v>4</v>
      </c>
      <c r="M41" s="183">
        <v>4</v>
      </c>
      <c r="N41" s="183">
        <v>3</v>
      </c>
      <c r="O41" s="184" t="s">
        <v>144</v>
      </c>
    </row>
    <row r="42" spans="1:15" ht="28.8">
      <c r="A42" s="182">
        <v>21</v>
      </c>
      <c r="B42" s="183">
        <v>26</v>
      </c>
      <c r="C42" s="182" t="s">
        <v>131</v>
      </c>
      <c r="D42" s="182" t="s">
        <v>88</v>
      </c>
      <c r="E42" s="182" t="s">
        <v>133</v>
      </c>
      <c r="F42" s="183">
        <v>3</v>
      </c>
      <c r="G42" s="183">
        <v>4</v>
      </c>
      <c r="H42" s="183">
        <v>3</v>
      </c>
      <c r="I42" s="183">
        <v>3</v>
      </c>
      <c r="J42" s="183">
        <v>3</v>
      </c>
      <c r="K42" s="183">
        <v>3</v>
      </c>
      <c r="L42" s="183">
        <v>3</v>
      </c>
      <c r="M42" s="183">
        <v>4</v>
      </c>
      <c r="N42" s="183">
        <v>3</v>
      </c>
      <c r="O42" s="184" t="s">
        <v>773</v>
      </c>
    </row>
  </sheetData>
  <mergeCells count="2">
    <mergeCell ref="A4:D4"/>
    <mergeCell ref="A20:N20"/>
  </mergeCells>
  <pageMargins left="0.7" right="0.7" top="0.75" bottom="0.75" header="0.3" footer="0.3"/>
  <pageSetup paperSize="9" scale="54"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O238"/>
  <sheetViews>
    <sheetView showGridLines="0" topLeftCell="A222" workbookViewId="0">
      <selection activeCell="E6" sqref="E6"/>
    </sheetView>
  </sheetViews>
  <sheetFormatPr defaultColWidth="9" defaultRowHeight="14.4"/>
  <cols>
    <col min="1" max="1" width="4.6640625" customWidth="1"/>
    <col min="2" max="2" width="14.6640625" customWidth="1"/>
    <col min="3" max="3" width="26.6640625" customWidth="1"/>
    <col min="4" max="4" width="15.88671875" customWidth="1"/>
    <col min="5" max="5" width="26.6640625" customWidth="1"/>
    <col min="6" max="14" width="5.88671875" hidden="1" customWidth="1"/>
    <col min="15" max="15" width="34.77734375" style="19" customWidth="1"/>
  </cols>
  <sheetData>
    <row r="1" spans="1:11" ht="18">
      <c r="A1" s="1"/>
      <c r="B1" s="1"/>
      <c r="C1" s="1"/>
      <c r="D1" s="174" t="s">
        <v>169</v>
      </c>
      <c r="E1" s="174"/>
      <c r="F1" s="174"/>
      <c r="G1" s="174"/>
      <c r="H1" s="174"/>
      <c r="I1" s="174"/>
      <c r="J1" s="174"/>
      <c r="K1" s="174"/>
    </row>
    <row r="2" spans="1:11" ht="18">
      <c r="A2" s="1"/>
      <c r="B2" s="1"/>
      <c r="C2" s="1"/>
      <c r="D2" s="174" t="s">
        <v>170</v>
      </c>
      <c r="E2" s="174"/>
      <c r="F2" s="174"/>
      <c r="G2" s="174"/>
      <c r="H2" s="174"/>
      <c r="I2" s="174"/>
      <c r="J2" s="174"/>
      <c r="K2" s="174"/>
    </row>
    <row r="3" spans="1:11">
      <c r="A3" s="2"/>
      <c r="B3" s="2"/>
      <c r="C3" s="2"/>
      <c r="D3" s="2"/>
      <c r="E3" s="2"/>
      <c r="F3" s="2"/>
      <c r="G3" s="2"/>
      <c r="H3" s="2"/>
      <c r="I3" s="2"/>
      <c r="J3" s="2"/>
      <c r="K3" s="2"/>
    </row>
    <row r="4" spans="1:11" ht="15.6">
      <c r="A4" s="170" t="s">
        <v>123</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18</v>
      </c>
      <c r="E6" s="11">
        <f>+D6/217</f>
        <v>8.294930875576037E-2</v>
      </c>
      <c r="H6">
        <f>SUM(D6:D7)</f>
        <v>217</v>
      </c>
    </row>
    <row r="7" spans="1:11">
      <c r="A7" s="12"/>
      <c r="B7" s="13"/>
      <c r="C7" s="14" t="s">
        <v>77</v>
      </c>
      <c r="D7" s="12">
        <f>COUNTIF(C22:C1000,"Perempuan")</f>
        <v>199</v>
      </c>
      <c r="E7" s="11">
        <f>+D7/217</f>
        <v>0.91705069124423966</v>
      </c>
      <c r="H7">
        <f>SUM(D8:D13)</f>
        <v>217</v>
      </c>
    </row>
    <row r="8" spans="1:11">
      <c r="A8" s="12">
        <v>2</v>
      </c>
      <c r="B8" s="13" t="s">
        <v>79</v>
      </c>
      <c r="C8" s="14" t="s">
        <v>80</v>
      </c>
      <c r="D8" s="12">
        <f>COUNTIF(D22:D1000,"SD Kebawah")</f>
        <v>0</v>
      </c>
      <c r="E8" s="11">
        <f t="shared" ref="E6:E18" si="0">+D8/168</f>
        <v>0</v>
      </c>
    </row>
    <row r="9" spans="1:11">
      <c r="A9" s="12"/>
      <c r="B9" s="13"/>
      <c r="C9" s="14" t="s">
        <v>82</v>
      </c>
      <c r="D9" s="12">
        <f>COUNTIF(D22:D1000,"SLTP")</f>
        <v>0</v>
      </c>
      <c r="E9" s="11">
        <f t="shared" si="0"/>
        <v>0</v>
      </c>
    </row>
    <row r="10" spans="1:11">
      <c r="A10" s="12"/>
      <c r="B10" s="13"/>
      <c r="C10" s="14" t="s">
        <v>84</v>
      </c>
      <c r="D10" s="12">
        <f>COUNTIF(D22:D1000,"SLTA")</f>
        <v>139</v>
      </c>
      <c r="E10" s="11">
        <f t="shared" si="0"/>
        <v>0.82738095238095233</v>
      </c>
    </row>
    <row r="11" spans="1:11">
      <c r="A11" s="12"/>
      <c r="B11" s="13"/>
      <c r="C11" s="14" t="s">
        <v>86</v>
      </c>
      <c r="D11" s="12">
        <f>COUNTIF(D22:D1000,"D1 - D3 - D4")</f>
        <v>54</v>
      </c>
      <c r="E11" s="11">
        <f t="shared" si="0"/>
        <v>0.32142857142857145</v>
      </c>
    </row>
    <row r="12" spans="1:11">
      <c r="A12" s="12"/>
      <c r="B12" s="13"/>
      <c r="C12" s="14" t="s">
        <v>88</v>
      </c>
      <c r="D12" s="12">
        <f>COUNTIF(D22:D1000,"S-1")</f>
        <v>24</v>
      </c>
      <c r="E12" s="11">
        <f t="shared" si="0"/>
        <v>0.14285714285714285</v>
      </c>
    </row>
    <row r="13" spans="1:11">
      <c r="A13" s="12"/>
      <c r="B13" s="13"/>
      <c r="C13" s="14" t="s">
        <v>89</v>
      </c>
      <c r="D13" s="12">
        <f>COUNTIF(D22:D1000,"S-2 ke atas")</f>
        <v>0</v>
      </c>
      <c r="E13" s="11">
        <f t="shared" si="0"/>
        <v>0</v>
      </c>
    </row>
    <row r="14" spans="1:11">
      <c r="A14" s="12">
        <v>3</v>
      </c>
      <c r="B14" s="13" t="s">
        <v>91</v>
      </c>
      <c r="C14" s="26" t="s">
        <v>132</v>
      </c>
      <c r="D14" s="15">
        <f>COUNTIF(E22:E1000,"PNS/TNI/POLRI")</f>
        <v>3</v>
      </c>
      <c r="E14" s="11">
        <f t="shared" si="0"/>
        <v>1.7857142857142856E-2</v>
      </c>
    </row>
    <row r="15" spans="1:11">
      <c r="A15" s="16"/>
      <c r="B15" s="17"/>
      <c r="C15" s="26" t="s">
        <v>92</v>
      </c>
      <c r="D15" s="15">
        <f>COUNTIF(E22:E1000,"Instansi Luar")</f>
        <v>0</v>
      </c>
      <c r="E15" s="11">
        <f t="shared" si="0"/>
        <v>0</v>
      </c>
    </row>
    <row r="16" spans="1:11">
      <c r="A16" s="16"/>
      <c r="B16" s="17"/>
      <c r="C16" s="24" t="s">
        <v>93</v>
      </c>
      <c r="D16" s="15">
        <f>COUNTIF(E22:E1000,"Wirausahawan/Usahawan")</f>
        <v>0</v>
      </c>
      <c r="E16" s="11">
        <f t="shared" si="0"/>
        <v>0</v>
      </c>
    </row>
    <row r="17" spans="1:15">
      <c r="A17" s="12"/>
      <c r="B17" s="13"/>
      <c r="C17" s="26" t="s">
        <v>94</v>
      </c>
      <c r="D17" s="15">
        <f>COUNTIF(E22:E1000,"Pelajar/Mahasiswa")</f>
        <v>213</v>
      </c>
      <c r="E17" s="11">
        <f t="shared" si="0"/>
        <v>1.2678571428571428</v>
      </c>
    </row>
    <row r="18" spans="1:15">
      <c r="A18" s="12"/>
      <c r="B18" s="13"/>
      <c r="C18" s="14" t="s">
        <v>95</v>
      </c>
      <c r="D18" s="15">
        <f>COUNTIF(E22:E1000,"Lainnya")</f>
        <v>1</v>
      </c>
      <c r="E18" s="11">
        <f t="shared" si="0"/>
        <v>5.9523809523809521E-3</v>
      </c>
      <c r="M18" t="s">
        <v>52</v>
      </c>
    </row>
    <row r="19" spans="1:15">
      <c r="A19" s="97"/>
      <c r="B19" s="121"/>
      <c r="C19" s="98"/>
      <c r="D19" s="122"/>
      <c r="E19" s="123"/>
      <c r="F19" s="5">
        <f>AVERAGE(F22:F1000)</f>
        <v>3.6267281105990783</v>
      </c>
      <c r="G19" s="5">
        <f t="shared" ref="G19:N19" si="1">AVERAGE(G22:G1000)</f>
        <v>3.6589861751152073</v>
      </c>
      <c r="H19" s="5">
        <f t="shared" si="1"/>
        <v>3.5990783410138247</v>
      </c>
      <c r="I19" s="5">
        <f t="shared" si="1"/>
        <v>3.8341013824884791</v>
      </c>
      <c r="J19" s="5">
        <f t="shared" si="1"/>
        <v>3.6175115207373274</v>
      </c>
      <c r="K19" s="5">
        <f t="shared" si="1"/>
        <v>3.6635944700460827</v>
      </c>
      <c r="L19" s="5">
        <f t="shared" si="1"/>
        <v>3.6313364055299537</v>
      </c>
      <c r="M19" s="5">
        <f t="shared" si="1"/>
        <v>3.9262672811059907</v>
      </c>
      <c r="N19" s="5">
        <f t="shared" si="1"/>
        <v>3.6543778801843319</v>
      </c>
    </row>
    <row r="20" spans="1:15">
      <c r="A20" s="175" t="s">
        <v>124</v>
      </c>
      <c r="B20" s="176"/>
      <c r="C20" s="176"/>
      <c r="D20" s="176"/>
      <c r="E20" s="176"/>
      <c r="F20" s="176"/>
      <c r="G20" s="176"/>
      <c r="H20" s="176"/>
      <c r="I20" s="176"/>
      <c r="J20" s="176"/>
      <c r="K20" s="176"/>
      <c r="L20" s="176"/>
      <c r="M20" s="176"/>
      <c r="N20" s="176"/>
    </row>
    <row r="21" spans="1:15">
      <c r="A21" s="25" t="s">
        <v>125</v>
      </c>
      <c r="B21" s="25"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c r="A22" s="182">
        <v>1</v>
      </c>
      <c r="B22" s="183">
        <v>21</v>
      </c>
      <c r="C22" s="182" t="s">
        <v>131</v>
      </c>
      <c r="D22" s="182" t="s">
        <v>86</v>
      </c>
      <c r="E22" s="182" t="s">
        <v>94</v>
      </c>
      <c r="F22" s="183">
        <v>4</v>
      </c>
      <c r="G22" s="183">
        <v>4</v>
      </c>
      <c r="H22" s="183">
        <v>4</v>
      </c>
      <c r="I22" s="183">
        <v>4</v>
      </c>
      <c r="J22" s="183">
        <v>4</v>
      </c>
      <c r="K22" s="183">
        <v>4</v>
      </c>
      <c r="L22" s="183">
        <v>4</v>
      </c>
      <c r="M22" s="183">
        <v>4</v>
      </c>
      <c r="N22" s="183">
        <v>4</v>
      </c>
      <c r="O22" s="184" t="s">
        <v>774</v>
      </c>
    </row>
    <row r="23" spans="1:15" ht="43.2">
      <c r="A23" s="182">
        <v>2</v>
      </c>
      <c r="B23" s="183">
        <v>21</v>
      </c>
      <c r="C23" s="182" t="s">
        <v>131</v>
      </c>
      <c r="D23" s="182" t="s">
        <v>86</v>
      </c>
      <c r="E23" s="182" t="s">
        <v>94</v>
      </c>
      <c r="F23" s="183">
        <v>3</v>
      </c>
      <c r="G23" s="183">
        <v>3</v>
      </c>
      <c r="H23" s="183">
        <v>3</v>
      </c>
      <c r="I23" s="183">
        <v>4</v>
      </c>
      <c r="J23" s="183">
        <v>3</v>
      </c>
      <c r="K23" s="183">
        <v>3</v>
      </c>
      <c r="L23" s="183">
        <v>3</v>
      </c>
      <c r="M23" s="183">
        <v>4</v>
      </c>
      <c r="N23" s="183">
        <v>3</v>
      </c>
      <c r="O23" s="184" t="s">
        <v>775</v>
      </c>
    </row>
    <row r="24" spans="1:15">
      <c r="A24" s="182">
        <v>3</v>
      </c>
      <c r="B24" s="183">
        <v>21</v>
      </c>
      <c r="C24" s="182" t="s">
        <v>131</v>
      </c>
      <c r="D24" s="182" t="s">
        <v>84</v>
      </c>
      <c r="E24" s="182" t="s">
        <v>94</v>
      </c>
      <c r="F24" s="183">
        <v>3</v>
      </c>
      <c r="G24" s="183">
        <v>3</v>
      </c>
      <c r="H24" s="183">
        <v>3</v>
      </c>
      <c r="I24" s="183">
        <v>3</v>
      </c>
      <c r="J24" s="183">
        <v>3</v>
      </c>
      <c r="K24" s="183">
        <v>4</v>
      </c>
      <c r="L24" s="183">
        <v>4</v>
      </c>
      <c r="M24" s="183">
        <v>4</v>
      </c>
      <c r="N24" s="183">
        <v>4</v>
      </c>
      <c r="O24" s="184" t="s">
        <v>147</v>
      </c>
    </row>
    <row r="25" spans="1:15">
      <c r="A25" s="182">
        <v>4</v>
      </c>
      <c r="B25" s="183">
        <v>21</v>
      </c>
      <c r="C25" s="182" t="s">
        <v>131</v>
      </c>
      <c r="D25" s="182" t="s">
        <v>84</v>
      </c>
      <c r="E25" s="182" t="s">
        <v>94</v>
      </c>
      <c r="F25" s="183">
        <v>4</v>
      </c>
      <c r="G25" s="183">
        <v>4</v>
      </c>
      <c r="H25" s="183">
        <v>4</v>
      </c>
      <c r="I25" s="183">
        <v>4</v>
      </c>
      <c r="J25" s="183">
        <v>4</v>
      </c>
      <c r="K25" s="183">
        <v>4</v>
      </c>
      <c r="L25" s="183">
        <v>4</v>
      </c>
      <c r="M25" s="183">
        <v>4</v>
      </c>
      <c r="N25" s="183">
        <v>4</v>
      </c>
      <c r="O25" s="184" t="s">
        <v>147</v>
      </c>
    </row>
    <row r="26" spans="1:15">
      <c r="A26" s="182">
        <v>5</v>
      </c>
      <c r="B26" s="183">
        <v>21</v>
      </c>
      <c r="C26" s="182" t="s">
        <v>131</v>
      </c>
      <c r="D26" s="182" t="s">
        <v>84</v>
      </c>
      <c r="E26" s="182" t="s">
        <v>94</v>
      </c>
      <c r="F26" s="183">
        <v>3</v>
      </c>
      <c r="G26" s="183">
        <v>3</v>
      </c>
      <c r="H26" s="183">
        <v>3</v>
      </c>
      <c r="I26" s="183">
        <v>4</v>
      </c>
      <c r="J26" s="183">
        <v>3</v>
      </c>
      <c r="K26" s="183">
        <v>4</v>
      </c>
      <c r="L26" s="183">
        <v>4</v>
      </c>
      <c r="M26" s="183">
        <v>4</v>
      </c>
      <c r="N26" s="183">
        <v>4</v>
      </c>
      <c r="O26" s="184" t="s">
        <v>584</v>
      </c>
    </row>
    <row r="27" spans="1:15" ht="28.8">
      <c r="A27" s="182">
        <v>6</v>
      </c>
      <c r="B27" s="183">
        <v>21</v>
      </c>
      <c r="C27" s="182" t="s">
        <v>131</v>
      </c>
      <c r="D27" s="182" t="s">
        <v>88</v>
      </c>
      <c r="E27" s="182" t="s">
        <v>94</v>
      </c>
      <c r="F27" s="183">
        <v>4</v>
      </c>
      <c r="G27" s="183">
        <v>4</v>
      </c>
      <c r="H27" s="183">
        <v>4</v>
      </c>
      <c r="I27" s="183">
        <v>4</v>
      </c>
      <c r="J27" s="183">
        <v>4</v>
      </c>
      <c r="K27" s="183">
        <v>4</v>
      </c>
      <c r="L27" s="183">
        <v>4</v>
      </c>
      <c r="M27" s="183">
        <v>4</v>
      </c>
      <c r="N27" s="183">
        <v>4</v>
      </c>
      <c r="O27" s="184" t="s">
        <v>776</v>
      </c>
    </row>
    <row r="28" spans="1:15">
      <c r="A28" s="182">
        <v>7</v>
      </c>
      <c r="B28" s="183">
        <v>22</v>
      </c>
      <c r="C28" s="182" t="s">
        <v>131</v>
      </c>
      <c r="D28" s="182" t="s">
        <v>84</v>
      </c>
      <c r="E28" s="182" t="s">
        <v>94</v>
      </c>
      <c r="F28" s="183">
        <v>4</v>
      </c>
      <c r="G28" s="183">
        <v>4</v>
      </c>
      <c r="H28" s="183">
        <v>4</v>
      </c>
      <c r="I28" s="183">
        <v>4</v>
      </c>
      <c r="J28" s="183">
        <v>4</v>
      </c>
      <c r="K28" s="183">
        <v>4</v>
      </c>
      <c r="L28" s="183">
        <v>4</v>
      </c>
      <c r="M28" s="183">
        <v>4</v>
      </c>
      <c r="N28" s="183">
        <v>4</v>
      </c>
      <c r="O28" s="184" t="s">
        <v>181</v>
      </c>
    </row>
    <row r="29" spans="1:15" ht="28.8">
      <c r="A29" s="182">
        <v>8</v>
      </c>
      <c r="B29" s="183">
        <v>20</v>
      </c>
      <c r="C29" s="182" t="s">
        <v>131</v>
      </c>
      <c r="D29" s="182" t="s">
        <v>84</v>
      </c>
      <c r="E29" s="182" t="s">
        <v>94</v>
      </c>
      <c r="F29" s="183">
        <v>3</v>
      </c>
      <c r="G29" s="183">
        <v>4</v>
      </c>
      <c r="H29" s="183">
        <v>4</v>
      </c>
      <c r="I29" s="183">
        <v>4</v>
      </c>
      <c r="J29" s="183">
        <v>3</v>
      </c>
      <c r="K29" s="183">
        <v>3</v>
      </c>
      <c r="L29" s="183">
        <v>3</v>
      </c>
      <c r="M29" s="183">
        <v>3</v>
      </c>
      <c r="N29" s="183">
        <v>3</v>
      </c>
      <c r="O29" s="184" t="s">
        <v>777</v>
      </c>
    </row>
    <row r="30" spans="1:15" ht="28.8">
      <c r="A30" s="182">
        <v>9</v>
      </c>
      <c r="B30" s="183">
        <v>21</v>
      </c>
      <c r="C30" s="182" t="s">
        <v>131</v>
      </c>
      <c r="D30" s="182" t="s">
        <v>84</v>
      </c>
      <c r="E30" s="182" t="s">
        <v>94</v>
      </c>
      <c r="F30" s="183">
        <v>4</v>
      </c>
      <c r="G30" s="183">
        <v>4</v>
      </c>
      <c r="H30" s="183">
        <v>4</v>
      </c>
      <c r="I30" s="183">
        <v>4</v>
      </c>
      <c r="J30" s="183">
        <v>4</v>
      </c>
      <c r="K30" s="183">
        <v>4</v>
      </c>
      <c r="L30" s="183">
        <v>4</v>
      </c>
      <c r="M30" s="183">
        <v>4</v>
      </c>
      <c r="N30" s="183">
        <v>4</v>
      </c>
      <c r="O30" s="184" t="s">
        <v>778</v>
      </c>
    </row>
    <row r="31" spans="1:15" ht="28.8">
      <c r="A31" s="182">
        <v>10</v>
      </c>
      <c r="B31" s="183">
        <v>24</v>
      </c>
      <c r="C31" s="182" t="s">
        <v>131</v>
      </c>
      <c r="D31" s="182" t="s">
        <v>88</v>
      </c>
      <c r="E31" s="182" t="s">
        <v>94</v>
      </c>
      <c r="F31" s="183">
        <v>4</v>
      </c>
      <c r="G31" s="183">
        <v>4</v>
      </c>
      <c r="H31" s="183">
        <v>4</v>
      </c>
      <c r="I31" s="183">
        <v>4</v>
      </c>
      <c r="J31" s="183">
        <v>4</v>
      </c>
      <c r="K31" s="183">
        <v>4</v>
      </c>
      <c r="L31" s="183">
        <v>4</v>
      </c>
      <c r="M31" s="183">
        <v>4</v>
      </c>
      <c r="N31" s="183">
        <v>4</v>
      </c>
      <c r="O31" s="184" t="s">
        <v>779</v>
      </c>
    </row>
    <row r="32" spans="1:15">
      <c r="A32" s="182">
        <v>11</v>
      </c>
      <c r="B32" s="183">
        <v>24</v>
      </c>
      <c r="C32" s="182" t="s">
        <v>131</v>
      </c>
      <c r="D32" s="182" t="s">
        <v>86</v>
      </c>
      <c r="E32" s="182" t="s">
        <v>94</v>
      </c>
      <c r="F32" s="183">
        <v>3</v>
      </c>
      <c r="G32" s="183">
        <v>3</v>
      </c>
      <c r="H32" s="183">
        <v>3</v>
      </c>
      <c r="I32" s="183">
        <v>4</v>
      </c>
      <c r="J32" s="183">
        <v>3</v>
      </c>
      <c r="K32" s="183">
        <v>3</v>
      </c>
      <c r="L32" s="183">
        <v>3</v>
      </c>
      <c r="M32" s="183">
        <v>4</v>
      </c>
      <c r="N32" s="183">
        <v>3</v>
      </c>
      <c r="O32" s="184" t="s">
        <v>147</v>
      </c>
    </row>
    <row r="33" spans="1:15" ht="28.8">
      <c r="A33" s="182">
        <v>12</v>
      </c>
      <c r="B33" s="183">
        <v>20</v>
      </c>
      <c r="C33" s="182" t="s">
        <v>135</v>
      </c>
      <c r="D33" s="182" t="s">
        <v>84</v>
      </c>
      <c r="E33" s="182" t="s">
        <v>94</v>
      </c>
      <c r="F33" s="183">
        <v>3</v>
      </c>
      <c r="G33" s="183">
        <v>3</v>
      </c>
      <c r="H33" s="183">
        <v>3</v>
      </c>
      <c r="I33" s="183">
        <v>3</v>
      </c>
      <c r="J33" s="183">
        <v>3</v>
      </c>
      <c r="K33" s="183">
        <v>3</v>
      </c>
      <c r="L33" s="183">
        <v>3</v>
      </c>
      <c r="M33" s="183">
        <v>3</v>
      </c>
      <c r="N33" s="183">
        <v>3</v>
      </c>
      <c r="O33" s="184" t="s">
        <v>780</v>
      </c>
    </row>
    <row r="34" spans="1:15">
      <c r="A34" s="182">
        <v>13</v>
      </c>
      <c r="B34" s="183">
        <v>21</v>
      </c>
      <c r="C34" s="182" t="s">
        <v>131</v>
      </c>
      <c r="D34" s="182" t="s">
        <v>84</v>
      </c>
      <c r="E34" s="182" t="s">
        <v>94</v>
      </c>
      <c r="F34" s="183">
        <v>4</v>
      </c>
      <c r="G34" s="183">
        <v>4</v>
      </c>
      <c r="H34" s="183">
        <v>4</v>
      </c>
      <c r="I34" s="183">
        <v>4</v>
      </c>
      <c r="J34" s="183">
        <v>4</v>
      </c>
      <c r="K34" s="183">
        <v>4</v>
      </c>
      <c r="L34" s="183">
        <v>4</v>
      </c>
      <c r="M34" s="183">
        <v>4</v>
      </c>
      <c r="N34" s="183">
        <v>4</v>
      </c>
      <c r="O34" s="184" t="s">
        <v>134</v>
      </c>
    </row>
    <row r="35" spans="1:15" ht="28.8">
      <c r="A35" s="182">
        <v>14</v>
      </c>
      <c r="B35" s="183">
        <v>22</v>
      </c>
      <c r="C35" s="182" t="s">
        <v>131</v>
      </c>
      <c r="D35" s="182" t="s">
        <v>84</v>
      </c>
      <c r="E35" s="182" t="s">
        <v>94</v>
      </c>
      <c r="F35" s="183">
        <v>3</v>
      </c>
      <c r="G35" s="183">
        <v>3</v>
      </c>
      <c r="H35" s="183">
        <v>3</v>
      </c>
      <c r="I35" s="183">
        <v>4</v>
      </c>
      <c r="J35" s="183">
        <v>4</v>
      </c>
      <c r="K35" s="183">
        <v>4</v>
      </c>
      <c r="L35" s="183">
        <v>4</v>
      </c>
      <c r="M35" s="183">
        <v>4</v>
      </c>
      <c r="N35" s="183">
        <v>4</v>
      </c>
      <c r="O35" s="184" t="s">
        <v>781</v>
      </c>
    </row>
    <row r="36" spans="1:15" ht="43.2">
      <c r="A36" s="182">
        <v>15</v>
      </c>
      <c r="B36" s="183">
        <v>21</v>
      </c>
      <c r="C36" s="182" t="s">
        <v>131</v>
      </c>
      <c r="D36" s="182" t="s">
        <v>84</v>
      </c>
      <c r="E36" s="182" t="s">
        <v>94</v>
      </c>
      <c r="F36" s="183">
        <v>3</v>
      </c>
      <c r="G36" s="183">
        <v>4</v>
      </c>
      <c r="H36" s="183">
        <v>4</v>
      </c>
      <c r="I36" s="183">
        <v>4</v>
      </c>
      <c r="J36" s="183">
        <v>3</v>
      </c>
      <c r="K36" s="183">
        <v>3</v>
      </c>
      <c r="L36" s="183">
        <v>3</v>
      </c>
      <c r="M36" s="183">
        <v>3</v>
      </c>
      <c r="N36" s="183">
        <v>2</v>
      </c>
      <c r="O36" s="184" t="s">
        <v>782</v>
      </c>
    </row>
    <row r="37" spans="1:15" ht="28.8">
      <c r="A37" s="182">
        <v>16</v>
      </c>
      <c r="B37" s="183">
        <v>21</v>
      </c>
      <c r="C37" s="182" t="s">
        <v>131</v>
      </c>
      <c r="D37" s="182" t="s">
        <v>84</v>
      </c>
      <c r="E37" s="182" t="s">
        <v>94</v>
      </c>
      <c r="F37" s="183">
        <v>3</v>
      </c>
      <c r="G37" s="183">
        <v>3</v>
      </c>
      <c r="H37" s="183">
        <v>3</v>
      </c>
      <c r="I37" s="183">
        <v>3</v>
      </c>
      <c r="J37" s="183">
        <v>3</v>
      </c>
      <c r="K37" s="183">
        <v>3</v>
      </c>
      <c r="L37" s="183">
        <v>3</v>
      </c>
      <c r="M37" s="183">
        <v>3</v>
      </c>
      <c r="N37" s="183">
        <v>3</v>
      </c>
      <c r="O37" s="184" t="s">
        <v>783</v>
      </c>
    </row>
    <row r="38" spans="1:15">
      <c r="A38" s="182">
        <v>17</v>
      </c>
      <c r="B38" s="183">
        <v>22</v>
      </c>
      <c r="C38" s="182" t="s">
        <v>131</v>
      </c>
      <c r="D38" s="182" t="s">
        <v>88</v>
      </c>
      <c r="E38" s="182" t="s">
        <v>94</v>
      </c>
      <c r="F38" s="183">
        <v>4</v>
      </c>
      <c r="G38" s="183">
        <v>4</v>
      </c>
      <c r="H38" s="183">
        <v>4</v>
      </c>
      <c r="I38" s="183">
        <v>4</v>
      </c>
      <c r="J38" s="183">
        <v>4</v>
      </c>
      <c r="K38" s="183">
        <v>4</v>
      </c>
      <c r="L38" s="183">
        <v>4</v>
      </c>
      <c r="M38" s="183">
        <v>4</v>
      </c>
      <c r="N38" s="183">
        <v>4</v>
      </c>
      <c r="O38" s="184" t="s">
        <v>144</v>
      </c>
    </row>
    <row r="39" spans="1:15">
      <c r="A39" s="182">
        <v>18</v>
      </c>
      <c r="B39" s="183">
        <v>26</v>
      </c>
      <c r="C39" s="182" t="s">
        <v>131</v>
      </c>
      <c r="D39" s="182" t="s">
        <v>86</v>
      </c>
      <c r="E39" s="182" t="s">
        <v>94</v>
      </c>
      <c r="F39" s="183">
        <v>4</v>
      </c>
      <c r="G39" s="183">
        <v>4</v>
      </c>
      <c r="H39" s="183">
        <v>4</v>
      </c>
      <c r="I39" s="183">
        <v>4</v>
      </c>
      <c r="J39" s="183">
        <v>4</v>
      </c>
      <c r="K39" s="183">
        <v>4</v>
      </c>
      <c r="L39" s="183">
        <v>4</v>
      </c>
      <c r="M39" s="183">
        <v>4</v>
      </c>
      <c r="N39" s="183">
        <v>4</v>
      </c>
      <c r="O39" s="184" t="s">
        <v>784</v>
      </c>
    </row>
    <row r="40" spans="1:15">
      <c r="A40" s="182">
        <v>19</v>
      </c>
      <c r="B40" s="183">
        <v>22</v>
      </c>
      <c r="C40" s="182" t="s">
        <v>131</v>
      </c>
      <c r="D40" s="182" t="s">
        <v>84</v>
      </c>
      <c r="E40" s="182" t="s">
        <v>94</v>
      </c>
      <c r="F40" s="183">
        <v>3</v>
      </c>
      <c r="G40" s="183">
        <v>3</v>
      </c>
      <c r="H40" s="183">
        <v>3</v>
      </c>
      <c r="I40" s="183">
        <v>4</v>
      </c>
      <c r="J40" s="183">
        <v>3</v>
      </c>
      <c r="K40" s="183">
        <v>4</v>
      </c>
      <c r="L40" s="183">
        <v>3</v>
      </c>
      <c r="M40" s="183">
        <v>4</v>
      </c>
      <c r="N40" s="183">
        <v>3</v>
      </c>
      <c r="O40" s="184" t="s">
        <v>22</v>
      </c>
    </row>
    <row r="41" spans="1:15">
      <c r="A41" s="182">
        <v>20</v>
      </c>
      <c r="B41" s="183">
        <v>21</v>
      </c>
      <c r="C41" s="182" t="s">
        <v>131</v>
      </c>
      <c r="D41" s="182" t="s">
        <v>84</v>
      </c>
      <c r="E41" s="182" t="s">
        <v>94</v>
      </c>
      <c r="F41" s="183">
        <v>3</v>
      </c>
      <c r="G41" s="183">
        <v>3</v>
      </c>
      <c r="H41" s="183">
        <v>3</v>
      </c>
      <c r="I41" s="183">
        <v>3</v>
      </c>
      <c r="J41" s="183">
        <v>3</v>
      </c>
      <c r="K41" s="183">
        <v>3</v>
      </c>
      <c r="L41" s="183">
        <v>3</v>
      </c>
      <c r="M41" s="183">
        <v>4</v>
      </c>
      <c r="N41" s="183">
        <v>3</v>
      </c>
      <c r="O41" s="184" t="s">
        <v>785</v>
      </c>
    </row>
    <row r="42" spans="1:15">
      <c r="A42" s="182">
        <v>21</v>
      </c>
      <c r="B42" s="183">
        <v>21</v>
      </c>
      <c r="C42" s="182" t="s">
        <v>135</v>
      </c>
      <c r="D42" s="182" t="s">
        <v>86</v>
      </c>
      <c r="E42" s="182" t="s">
        <v>94</v>
      </c>
      <c r="F42" s="183">
        <v>4</v>
      </c>
      <c r="G42" s="183">
        <v>4</v>
      </c>
      <c r="H42" s="183">
        <v>4</v>
      </c>
      <c r="I42" s="183">
        <v>4</v>
      </c>
      <c r="J42" s="183">
        <v>4</v>
      </c>
      <c r="K42" s="183">
        <v>4</v>
      </c>
      <c r="L42" s="183">
        <v>4</v>
      </c>
      <c r="M42" s="183">
        <v>4</v>
      </c>
      <c r="N42" s="183">
        <v>4</v>
      </c>
      <c r="O42" s="184" t="s">
        <v>148</v>
      </c>
    </row>
    <row r="43" spans="1:15">
      <c r="A43" s="182">
        <v>22</v>
      </c>
      <c r="B43" s="183">
        <v>21</v>
      </c>
      <c r="C43" s="182" t="s">
        <v>131</v>
      </c>
      <c r="D43" s="182" t="s">
        <v>84</v>
      </c>
      <c r="E43" s="182" t="s">
        <v>94</v>
      </c>
      <c r="F43" s="183">
        <v>4</v>
      </c>
      <c r="G43" s="183">
        <v>4</v>
      </c>
      <c r="H43" s="183">
        <v>4</v>
      </c>
      <c r="I43" s="183">
        <v>4</v>
      </c>
      <c r="J43" s="183">
        <v>4</v>
      </c>
      <c r="K43" s="183">
        <v>4</v>
      </c>
      <c r="L43" s="183">
        <v>4</v>
      </c>
      <c r="M43" s="183">
        <v>4</v>
      </c>
      <c r="N43" s="183">
        <v>4</v>
      </c>
      <c r="O43" s="184" t="s">
        <v>134</v>
      </c>
    </row>
    <row r="44" spans="1:15">
      <c r="A44" s="182">
        <v>23</v>
      </c>
      <c r="B44" s="183">
        <v>21</v>
      </c>
      <c r="C44" s="182" t="s">
        <v>131</v>
      </c>
      <c r="D44" s="182" t="s">
        <v>84</v>
      </c>
      <c r="E44" s="182" t="s">
        <v>94</v>
      </c>
      <c r="F44" s="183">
        <v>4</v>
      </c>
      <c r="G44" s="183">
        <v>4</v>
      </c>
      <c r="H44" s="183">
        <v>4</v>
      </c>
      <c r="I44" s="183">
        <v>4</v>
      </c>
      <c r="J44" s="183">
        <v>4</v>
      </c>
      <c r="K44" s="183">
        <v>4</v>
      </c>
      <c r="L44" s="183">
        <v>4</v>
      </c>
      <c r="M44" s="183">
        <v>4</v>
      </c>
      <c r="N44" s="183">
        <v>4</v>
      </c>
      <c r="O44" s="184" t="s">
        <v>144</v>
      </c>
    </row>
    <row r="45" spans="1:15">
      <c r="A45" s="182">
        <v>24</v>
      </c>
      <c r="B45" s="183">
        <v>21</v>
      </c>
      <c r="C45" s="182" t="s">
        <v>131</v>
      </c>
      <c r="D45" s="182" t="s">
        <v>84</v>
      </c>
      <c r="E45" s="182" t="s">
        <v>94</v>
      </c>
      <c r="F45" s="183">
        <v>4</v>
      </c>
      <c r="G45" s="183">
        <v>4</v>
      </c>
      <c r="H45" s="183">
        <v>4</v>
      </c>
      <c r="I45" s="183">
        <v>4</v>
      </c>
      <c r="J45" s="183">
        <v>4</v>
      </c>
      <c r="K45" s="183">
        <v>4</v>
      </c>
      <c r="L45" s="183">
        <v>4</v>
      </c>
      <c r="M45" s="183">
        <v>4</v>
      </c>
      <c r="N45" s="183">
        <v>4</v>
      </c>
      <c r="O45" s="184" t="s">
        <v>786</v>
      </c>
    </row>
    <row r="46" spans="1:15">
      <c r="A46" s="182">
        <v>25</v>
      </c>
      <c r="B46" s="183">
        <v>21</v>
      </c>
      <c r="C46" s="182" t="s">
        <v>131</v>
      </c>
      <c r="D46" s="182" t="s">
        <v>84</v>
      </c>
      <c r="E46" s="182" t="s">
        <v>94</v>
      </c>
      <c r="F46" s="183">
        <v>4</v>
      </c>
      <c r="G46" s="183">
        <v>4</v>
      </c>
      <c r="H46" s="183">
        <v>3</v>
      </c>
      <c r="I46" s="183">
        <v>4</v>
      </c>
      <c r="J46" s="183">
        <v>4</v>
      </c>
      <c r="K46" s="183">
        <v>4</v>
      </c>
      <c r="L46" s="183">
        <v>4</v>
      </c>
      <c r="M46" s="183">
        <v>4</v>
      </c>
      <c r="N46" s="183">
        <v>4</v>
      </c>
      <c r="O46" s="184" t="s">
        <v>145</v>
      </c>
    </row>
    <row r="47" spans="1:15">
      <c r="A47" s="182">
        <v>26</v>
      </c>
      <c r="B47" s="183">
        <v>22</v>
      </c>
      <c r="C47" s="182" t="s">
        <v>131</v>
      </c>
      <c r="D47" s="182" t="s">
        <v>84</v>
      </c>
      <c r="E47" s="182" t="s">
        <v>94</v>
      </c>
      <c r="F47" s="183">
        <v>4</v>
      </c>
      <c r="G47" s="183">
        <v>4</v>
      </c>
      <c r="H47" s="183">
        <v>4</v>
      </c>
      <c r="I47" s="183">
        <v>4</v>
      </c>
      <c r="J47" s="183">
        <v>4</v>
      </c>
      <c r="K47" s="183">
        <v>4</v>
      </c>
      <c r="L47" s="183">
        <v>4</v>
      </c>
      <c r="M47" s="183">
        <v>4</v>
      </c>
      <c r="N47" s="183">
        <v>4</v>
      </c>
      <c r="O47" s="184" t="s">
        <v>787</v>
      </c>
    </row>
    <row r="48" spans="1:15">
      <c r="A48" s="182">
        <v>27</v>
      </c>
      <c r="B48" s="183">
        <v>22</v>
      </c>
      <c r="C48" s="182" t="s">
        <v>131</v>
      </c>
      <c r="D48" s="182" t="s">
        <v>88</v>
      </c>
      <c r="E48" s="182" t="s">
        <v>94</v>
      </c>
      <c r="F48" s="183">
        <v>3</v>
      </c>
      <c r="G48" s="183">
        <v>3</v>
      </c>
      <c r="H48" s="183">
        <v>3</v>
      </c>
      <c r="I48" s="183">
        <v>3</v>
      </c>
      <c r="J48" s="183">
        <v>3</v>
      </c>
      <c r="K48" s="183">
        <v>3</v>
      </c>
      <c r="L48" s="183">
        <v>3</v>
      </c>
      <c r="M48" s="183">
        <v>4</v>
      </c>
      <c r="N48" s="183">
        <v>3</v>
      </c>
      <c r="O48" s="184" t="s">
        <v>162</v>
      </c>
    </row>
    <row r="49" spans="1:15" ht="28.8">
      <c r="A49" s="182">
        <v>28</v>
      </c>
      <c r="B49" s="183">
        <v>21</v>
      </c>
      <c r="C49" s="182" t="s">
        <v>131</v>
      </c>
      <c r="D49" s="182" t="s">
        <v>84</v>
      </c>
      <c r="E49" s="182" t="s">
        <v>94</v>
      </c>
      <c r="F49" s="183">
        <v>4</v>
      </c>
      <c r="G49" s="183">
        <v>4</v>
      </c>
      <c r="H49" s="183">
        <v>4</v>
      </c>
      <c r="I49" s="183">
        <v>4</v>
      </c>
      <c r="J49" s="183">
        <v>4</v>
      </c>
      <c r="K49" s="183">
        <v>4</v>
      </c>
      <c r="L49" s="183">
        <v>4</v>
      </c>
      <c r="M49" s="183">
        <v>4</v>
      </c>
      <c r="N49" s="183">
        <v>4</v>
      </c>
      <c r="O49" s="184" t="s">
        <v>788</v>
      </c>
    </row>
    <row r="50" spans="1:15">
      <c r="A50" s="182">
        <v>29</v>
      </c>
      <c r="B50" s="183">
        <v>21</v>
      </c>
      <c r="C50" s="182" t="s">
        <v>131</v>
      </c>
      <c r="D50" s="182" t="s">
        <v>88</v>
      </c>
      <c r="E50" s="182" t="s">
        <v>94</v>
      </c>
      <c r="F50" s="183">
        <v>3</v>
      </c>
      <c r="G50" s="183">
        <v>3</v>
      </c>
      <c r="H50" s="183">
        <v>3</v>
      </c>
      <c r="I50" s="183">
        <v>4</v>
      </c>
      <c r="J50" s="183">
        <v>3</v>
      </c>
      <c r="K50" s="183">
        <v>3</v>
      </c>
      <c r="L50" s="183">
        <v>3</v>
      </c>
      <c r="M50" s="183">
        <v>4</v>
      </c>
      <c r="N50" s="183">
        <v>3</v>
      </c>
      <c r="O50" s="184" t="s">
        <v>134</v>
      </c>
    </row>
    <row r="51" spans="1:15">
      <c r="A51" s="182">
        <v>30</v>
      </c>
      <c r="B51" s="183">
        <v>21</v>
      </c>
      <c r="C51" s="182" t="s">
        <v>131</v>
      </c>
      <c r="D51" s="182" t="s">
        <v>86</v>
      </c>
      <c r="E51" s="182" t="s">
        <v>94</v>
      </c>
      <c r="F51" s="183">
        <v>4</v>
      </c>
      <c r="G51" s="183">
        <v>4</v>
      </c>
      <c r="H51" s="183">
        <v>4</v>
      </c>
      <c r="I51" s="183">
        <v>4</v>
      </c>
      <c r="J51" s="183">
        <v>4</v>
      </c>
      <c r="K51" s="183">
        <v>4</v>
      </c>
      <c r="L51" s="183">
        <v>4</v>
      </c>
      <c r="M51" s="183">
        <v>4</v>
      </c>
      <c r="N51" s="183">
        <v>4</v>
      </c>
      <c r="O51" s="184" t="s">
        <v>136</v>
      </c>
    </row>
    <row r="52" spans="1:15">
      <c r="A52" s="182">
        <v>31</v>
      </c>
      <c r="B52" s="183">
        <v>21</v>
      </c>
      <c r="C52" s="182" t="s">
        <v>131</v>
      </c>
      <c r="D52" s="182" t="s">
        <v>86</v>
      </c>
      <c r="E52" s="182" t="s">
        <v>94</v>
      </c>
      <c r="F52" s="183">
        <v>4</v>
      </c>
      <c r="G52" s="183">
        <v>4</v>
      </c>
      <c r="H52" s="183">
        <v>4</v>
      </c>
      <c r="I52" s="183">
        <v>4</v>
      </c>
      <c r="J52" s="183">
        <v>4</v>
      </c>
      <c r="K52" s="183">
        <v>4</v>
      </c>
      <c r="L52" s="183">
        <v>4</v>
      </c>
      <c r="M52" s="183">
        <v>4</v>
      </c>
      <c r="N52" s="183">
        <v>4</v>
      </c>
      <c r="O52" s="184" t="s">
        <v>136</v>
      </c>
    </row>
    <row r="53" spans="1:15">
      <c r="A53" s="182">
        <v>32</v>
      </c>
      <c r="B53" s="183">
        <v>20</v>
      </c>
      <c r="C53" s="182" t="s">
        <v>131</v>
      </c>
      <c r="D53" s="182" t="s">
        <v>88</v>
      </c>
      <c r="E53" s="182" t="s">
        <v>94</v>
      </c>
      <c r="F53" s="183">
        <v>4</v>
      </c>
      <c r="G53" s="183">
        <v>4</v>
      </c>
      <c r="H53" s="183">
        <v>3</v>
      </c>
      <c r="I53" s="183">
        <v>4</v>
      </c>
      <c r="J53" s="183">
        <v>3</v>
      </c>
      <c r="K53" s="183">
        <v>3</v>
      </c>
      <c r="L53" s="183">
        <v>3</v>
      </c>
      <c r="M53" s="183">
        <v>4</v>
      </c>
      <c r="N53" s="183">
        <v>3</v>
      </c>
      <c r="O53" s="184" t="s">
        <v>789</v>
      </c>
    </row>
    <row r="54" spans="1:15" ht="28.8">
      <c r="A54" s="182">
        <v>33</v>
      </c>
      <c r="B54" s="183">
        <v>21</v>
      </c>
      <c r="C54" s="182" t="s">
        <v>131</v>
      </c>
      <c r="D54" s="182" t="s">
        <v>84</v>
      </c>
      <c r="E54" s="182" t="s">
        <v>94</v>
      </c>
      <c r="F54" s="183">
        <v>4</v>
      </c>
      <c r="G54" s="183">
        <v>4</v>
      </c>
      <c r="H54" s="183">
        <v>4</v>
      </c>
      <c r="I54" s="183">
        <v>4</v>
      </c>
      <c r="J54" s="183">
        <v>4</v>
      </c>
      <c r="K54" s="183">
        <v>4</v>
      </c>
      <c r="L54" s="183">
        <v>4</v>
      </c>
      <c r="M54" s="183">
        <v>4</v>
      </c>
      <c r="N54" s="183">
        <v>4</v>
      </c>
      <c r="O54" s="184" t="s">
        <v>790</v>
      </c>
    </row>
    <row r="55" spans="1:15">
      <c r="A55" s="182">
        <v>34</v>
      </c>
      <c r="B55" s="183">
        <v>22</v>
      </c>
      <c r="C55" s="182" t="s">
        <v>131</v>
      </c>
      <c r="D55" s="182" t="s">
        <v>84</v>
      </c>
      <c r="E55" s="182" t="s">
        <v>94</v>
      </c>
      <c r="F55" s="183">
        <v>3</v>
      </c>
      <c r="G55" s="183">
        <v>3</v>
      </c>
      <c r="H55" s="183">
        <v>3</v>
      </c>
      <c r="I55" s="183">
        <v>3</v>
      </c>
      <c r="J55" s="183">
        <v>3</v>
      </c>
      <c r="K55" s="183">
        <v>3</v>
      </c>
      <c r="L55" s="183">
        <v>3</v>
      </c>
      <c r="M55" s="183">
        <v>3</v>
      </c>
      <c r="N55" s="183">
        <v>3</v>
      </c>
      <c r="O55" s="184" t="s">
        <v>174</v>
      </c>
    </row>
    <row r="56" spans="1:15" ht="28.8">
      <c r="A56" s="182">
        <v>35</v>
      </c>
      <c r="B56" s="183">
        <v>24</v>
      </c>
      <c r="C56" s="182" t="s">
        <v>135</v>
      </c>
      <c r="D56" s="182" t="s">
        <v>84</v>
      </c>
      <c r="E56" s="182" t="s">
        <v>94</v>
      </c>
      <c r="F56" s="183">
        <v>3</v>
      </c>
      <c r="G56" s="183">
        <v>3</v>
      </c>
      <c r="H56" s="183">
        <v>3</v>
      </c>
      <c r="I56" s="183">
        <v>4</v>
      </c>
      <c r="J56" s="183">
        <v>3</v>
      </c>
      <c r="K56" s="183">
        <v>3</v>
      </c>
      <c r="L56" s="183">
        <v>3</v>
      </c>
      <c r="M56" s="183">
        <v>4</v>
      </c>
      <c r="N56" s="183">
        <v>3</v>
      </c>
      <c r="O56" s="184" t="s">
        <v>791</v>
      </c>
    </row>
    <row r="57" spans="1:15">
      <c r="A57" s="182">
        <v>36</v>
      </c>
      <c r="B57" s="183">
        <v>21</v>
      </c>
      <c r="C57" s="182" t="s">
        <v>131</v>
      </c>
      <c r="D57" s="182" t="s">
        <v>84</v>
      </c>
      <c r="E57" s="182" t="s">
        <v>94</v>
      </c>
      <c r="F57" s="183">
        <v>3</v>
      </c>
      <c r="G57" s="183">
        <v>3</v>
      </c>
      <c r="H57" s="183">
        <v>3</v>
      </c>
      <c r="I57" s="183">
        <v>4</v>
      </c>
      <c r="J57" s="183">
        <v>3</v>
      </c>
      <c r="K57" s="183">
        <v>3</v>
      </c>
      <c r="L57" s="183">
        <v>3</v>
      </c>
      <c r="M57" s="183">
        <v>4</v>
      </c>
      <c r="N57" s="183">
        <v>3</v>
      </c>
      <c r="O57" s="184" t="s">
        <v>792</v>
      </c>
    </row>
    <row r="58" spans="1:15" ht="28.8">
      <c r="A58" s="182">
        <v>37</v>
      </c>
      <c r="B58" s="183">
        <v>22</v>
      </c>
      <c r="C58" s="182" t="s">
        <v>131</v>
      </c>
      <c r="D58" s="182" t="s">
        <v>84</v>
      </c>
      <c r="E58" s="182" t="s">
        <v>94</v>
      </c>
      <c r="F58" s="183">
        <v>3</v>
      </c>
      <c r="G58" s="183">
        <v>4</v>
      </c>
      <c r="H58" s="183">
        <v>4</v>
      </c>
      <c r="I58" s="183">
        <v>4</v>
      </c>
      <c r="J58" s="183">
        <v>4</v>
      </c>
      <c r="K58" s="183">
        <v>4</v>
      </c>
      <c r="L58" s="183">
        <v>4</v>
      </c>
      <c r="M58" s="183">
        <v>4</v>
      </c>
      <c r="N58" s="183">
        <v>4</v>
      </c>
      <c r="O58" s="184" t="s">
        <v>793</v>
      </c>
    </row>
    <row r="59" spans="1:15" ht="43.2">
      <c r="A59" s="182">
        <v>38</v>
      </c>
      <c r="B59" s="183">
        <v>21</v>
      </c>
      <c r="C59" s="182" t="s">
        <v>131</v>
      </c>
      <c r="D59" s="182" t="s">
        <v>86</v>
      </c>
      <c r="E59" s="182" t="s">
        <v>94</v>
      </c>
      <c r="F59" s="183">
        <v>4</v>
      </c>
      <c r="G59" s="183">
        <v>4</v>
      </c>
      <c r="H59" s="183">
        <v>4</v>
      </c>
      <c r="I59" s="183">
        <v>4</v>
      </c>
      <c r="J59" s="183">
        <v>4</v>
      </c>
      <c r="K59" s="183">
        <v>4</v>
      </c>
      <c r="L59" s="183">
        <v>4</v>
      </c>
      <c r="M59" s="183">
        <v>4</v>
      </c>
      <c r="N59" s="183">
        <v>4</v>
      </c>
      <c r="O59" s="184" t="s">
        <v>794</v>
      </c>
    </row>
    <row r="60" spans="1:15">
      <c r="A60" s="182">
        <v>39</v>
      </c>
      <c r="B60" s="183">
        <v>22</v>
      </c>
      <c r="C60" s="182" t="s">
        <v>131</v>
      </c>
      <c r="D60" s="182" t="s">
        <v>88</v>
      </c>
      <c r="E60" s="182" t="s">
        <v>94</v>
      </c>
      <c r="F60" s="183">
        <v>3</v>
      </c>
      <c r="G60" s="183">
        <v>3</v>
      </c>
      <c r="H60" s="183">
        <v>3</v>
      </c>
      <c r="I60" s="183">
        <v>4</v>
      </c>
      <c r="J60" s="183">
        <v>3</v>
      </c>
      <c r="K60" s="183">
        <v>3</v>
      </c>
      <c r="L60" s="183">
        <v>3</v>
      </c>
      <c r="M60" s="183">
        <v>4</v>
      </c>
      <c r="N60" s="183">
        <v>3</v>
      </c>
      <c r="O60" s="184" t="s">
        <v>136</v>
      </c>
    </row>
    <row r="61" spans="1:15">
      <c r="A61" s="182">
        <v>40</v>
      </c>
      <c r="B61" s="183">
        <v>22</v>
      </c>
      <c r="C61" s="182" t="s">
        <v>131</v>
      </c>
      <c r="D61" s="182" t="s">
        <v>88</v>
      </c>
      <c r="E61" s="182" t="s">
        <v>94</v>
      </c>
      <c r="F61" s="183">
        <v>3</v>
      </c>
      <c r="G61" s="183">
        <v>3</v>
      </c>
      <c r="H61" s="183">
        <v>2</v>
      </c>
      <c r="I61" s="183">
        <v>3</v>
      </c>
      <c r="J61" s="183">
        <v>3</v>
      </c>
      <c r="K61" s="183">
        <v>3</v>
      </c>
      <c r="L61" s="183">
        <v>3</v>
      </c>
      <c r="M61" s="183">
        <v>4</v>
      </c>
      <c r="N61" s="183">
        <v>3</v>
      </c>
      <c r="O61" s="184" t="s">
        <v>134</v>
      </c>
    </row>
    <row r="62" spans="1:15">
      <c r="A62" s="182">
        <v>41</v>
      </c>
      <c r="B62" s="183">
        <v>21</v>
      </c>
      <c r="C62" s="182" t="s">
        <v>131</v>
      </c>
      <c r="D62" s="182" t="s">
        <v>84</v>
      </c>
      <c r="E62" s="182" t="s">
        <v>94</v>
      </c>
      <c r="F62" s="183">
        <v>4</v>
      </c>
      <c r="G62" s="183">
        <v>4</v>
      </c>
      <c r="H62" s="183">
        <v>4</v>
      </c>
      <c r="I62" s="183">
        <v>4</v>
      </c>
      <c r="J62" s="183">
        <v>4</v>
      </c>
      <c r="K62" s="183">
        <v>4</v>
      </c>
      <c r="L62" s="183">
        <v>4</v>
      </c>
      <c r="M62" s="183">
        <v>4</v>
      </c>
      <c r="N62" s="183">
        <v>4</v>
      </c>
      <c r="O62" s="184" t="s">
        <v>134</v>
      </c>
    </row>
    <row r="63" spans="1:15">
      <c r="A63" s="182">
        <v>42</v>
      </c>
      <c r="B63" s="183">
        <v>22</v>
      </c>
      <c r="C63" s="182" t="s">
        <v>131</v>
      </c>
      <c r="D63" s="182" t="s">
        <v>86</v>
      </c>
      <c r="E63" s="182" t="s">
        <v>94</v>
      </c>
      <c r="F63" s="183">
        <v>3</v>
      </c>
      <c r="G63" s="183">
        <v>2</v>
      </c>
      <c r="H63" s="183">
        <v>2</v>
      </c>
      <c r="I63" s="183">
        <v>4</v>
      </c>
      <c r="J63" s="183">
        <v>3</v>
      </c>
      <c r="K63" s="183">
        <v>2</v>
      </c>
      <c r="L63" s="183">
        <v>3</v>
      </c>
      <c r="M63" s="183">
        <v>4</v>
      </c>
      <c r="N63" s="183">
        <v>3</v>
      </c>
      <c r="O63" s="184" t="s">
        <v>22</v>
      </c>
    </row>
    <row r="64" spans="1:15">
      <c r="A64" s="182">
        <v>43</v>
      </c>
      <c r="B64" s="183">
        <v>21</v>
      </c>
      <c r="C64" s="182" t="s">
        <v>131</v>
      </c>
      <c r="D64" s="182" t="s">
        <v>84</v>
      </c>
      <c r="E64" s="182" t="s">
        <v>94</v>
      </c>
      <c r="F64" s="183">
        <v>4</v>
      </c>
      <c r="G64" s="183">
        <v>4</v>
      </c>
      <c r="H64" s="183">
        <v>4</v>
      </c>
      <c r="I64" s="183">
        <v>4</v>
      </c>
      <c r="J64" s="183">
        <v>4</v>
      </c>
      <c r="K64" s="183">
        <v>4</v>
      </c>
      <c r="L64" s="183">
        <v>4</v>
      </c>
      <c r="M64" s="183">
        <v>4</v>
      </c>
      <c r="N64" s="183">
        <v>4</v>
      </c>
      <c r="O64" s="184" t="s">
        <v>134</v>
      </c>
    </row>
    <row r="65" spans="1:15">
      <c r="A65" s="182">
        <v>44</v>
      </c>
      <c r="B65" s="183">
        <v>21</v>
      </c>
      <c r="C65" s="182" t="s">
        <v>131</v>
      </c>
      <c r="D65" s="182" t="s">
        <v>84</v>
      </c>
      <c r="E65" s="182" t="s">
        <v>94</v>
      </c>
      <c r="F65" s="183">
        <v>4</v>
      </c>
      <c r="G65" s="183">
        <v>4</v>
      </c>
      <c r="H65" s="183">
        <v>4</v>
      </c>
      <c r="I65" s="183">
        <v>4</v>
      </c>
      <c r="J65" s="183">
        <v>4</v>
      </c>
      <c r="K65" s="183">
        <v>4</v>
      </c>
      <c r="L65" s="183">
        <v>4</v>
      </c>
      <c r="M65" s="183">
        <v>4</v>
      </c>
      <c r="N65" s="183">
        <v>4</v>
      </c>
      <c r="O65" s="184" t="s">
        <v>134</v>
      </c>
    </row>
    <row r="66" spans="1:15" ht="43.2">
      <c r="A66" s="182">
        <v>45</v>
      </c>
      <c r="B66" s="183">
        <v>22</v>
      </c>
      <c r="C66" s="182" t="s">
        <v>135</v>
      </c>
      <c r="D66" s="182" t="s">
        <v>88</v>
      </c>
      <c r="E66" s="182" t="s">
        <v>94</v>
      </c>
      <c r="F66" s="183">
        <v>3</v>
      </c>
      <c r="G66" s="183">
        <v>3</v>
      </c>
      <c r="H66" s="183">
        <v>3</v>
      </c>
      <c r="I66" s="183">
        <v>4</v>
      </c>
      <c r="J66" s="183">
        <v>3</v>
      </c>
      <c r="K66" s="183">
        <v>3</v>
      </c>
      <c r="L66" s="183">
        <v>3</v>
      </c>
      <c r="M66" s="183">
        <v>4</v>
      </c>
      <c r="N66" s="183">
        <v>4</v>
      </c>
      <c r="O66" s="184" t="s">
        <v>795</v>
      </c>
    </row>
    <row r="67" spans="1:15">
      <c r="A67" s="182">
        <v>46</v>
      </c>
      <c r="B67" s="183">
        <v>21</v>
      </c>
      <c r="C67" s="182" t="s">
        <v>135</v>
      </c>
      <c r="D67" s="182" t="s">
        <v>84</v>
      </c>
      <c r="E67" s="182" t="s">
        <v>94</v>
      </c>
      <c r="F67" s="183">
        <v>4</v>
      </c>
      <c r="G67" s="183">
        <v>4</v>
      </c>
      <c r="H67" s="183">
        <v>4</v>
      </c>
      <c r="I67" s="183">
        <v>4</v>
      </c>
      <c r="J67" s="183">
        <v>4</v>
      </c>
      <c r="K67" s="183">
        <v>4</v>
      </c>
      <c r="L67" s="183">
        <v>4</v>
      </c>
      <c r="M67" s="183">
        <v>4</v>
      </c>
      <c r="N67" s="183">
        <v>4</v>
      </c>
      <c r="O67" s="184" t="s">
        <v>796</v>
      </c>
    </row>
    <row r="68" spans="1:15">
      <c r="A68" s="182">
        <v>47</v>
      </c>
      <c r="B68" s="183">
        <v>20</v>
      </c>
      <c r="C68" s="182" t="s">
        <v>131</v>
      </c>
      <c r="D68" s="182" t="s">
        <v>86</v>
      </c>
      <c r="E68" s="182" t="s">
        <v>94</v>
      </c>
      <c r="F68" s="183">
        <v>4</v>
      </c>
      <c r="G68" s="183">
        <v>4</v>
      </c>
      <c r="H68" s="183">
        <v>4</v>
      </c>
      <c r="I68" s="183">
        <v>4</v>
      </c>
      <c r="J68" s="183">
        <v>4</v>
      </c>
      <c r="K68" s="183">
        <v>4</v>
      </c>
      <c r="L68" s="183">
        <v>4</v>
      </c>
      <c r="M68" s="183">
        <v>4</v>
      </c>
      <c r="N68" s="183">
        <v>4</v>
      </c>
      <c r="O68" s="184" t="s">
        <v>138</v>
      </c>
    </row>
    <row r="69" spans="1:15">
      <c r="A69" s="182">
        <v>48</v>
      </c>
      <c r="B69" s="183">
        <v>21</v>
      </c>
      <c r="C69" s="182" t="s">
        <v>131</v>
      </c>
      <c r="D69" s="182" t="s">
        <v>84</v>
      </c>
      <c r="E69" s="182" t="s">
        <v>94</v>
      </c>
      <c r="F69" s="183">
        <v>4</v>
      </c>
      <c r="G69" s="183">
        <v>4</v>
      </c>
      <c r="H69" s="183">
        <v>4</v>
      </c>
      <c r="I69" s="183">
        <v>4</v>
      </c>
      <c r="J69" s="183">
        <v>4</v>
      </c>
      <c r="K69" s="183">
        <v>4</v>
      </c>
      <c r="L69" s="183">
        <v>4</v>
      </c>
      <c r="M69" s="183">
        <v>4</v>
      </c>
      <c r="N69" s="183">
        <v>4</v>
      </c>
      <c r="O69" s="184" t="s">
        <v>134</v>
      </c>
    </row>
    <row r="70" spans="1:15">
      <c r="A70" s="182">
        <v>49</v>
      </c>
      <c r="B70" s="183">
        <v>20</v>
      </c>
      <c r="C70" s="182" t="s">
        <v>131</v>
      </c>
      <c r="D70" s="182" t="s">
        <v>84</v>
      </c>
      <c r="E70" s="182" t="s">
        <v>94</v>
      </c>
      <c r="F70" s="183">
        <v>4</v>
      </c>
      <c r="G70" s="183">
        <v>4</v>
      </c>
      <c r="H70" s="183">
        <v>3</v>
      </c>
      <c r="I70" s="183">
        <v>4</v>
      </c>
      <c r="J70" s="183">
        <v>4</v>
      </c>
      <c r="K70" s="183">
        <v>4</v>
      </c>
      <c r="L70" s="183">
        <v>4</v>
      </c>
      <c r="M70" s="183">
        <v>4</v>
      </c>
      <c r="N70" s="183">
        <v>4</v>
      </c>
      <c r="O70" s="184" t="s">
        <v>134</v>
      </c>
    </row>
    <row r="71" spans="1:15">
      <c r="A71" s="182">
        <v>50</v>
      </c>
      <c r="B71" s="183">
        <v>20</v>
      </c>
      <c r="C71" s="182" t="s">
        <v>131</v>
      </c>
      <c r="D71" s="182" t="s">
        <v>84</v>
      </c>
      <c r="E71" s="182" t="s">
        <v>94</v>
      </c>
      <c r="F71" s="183">
        <v>4</v>
      </c>
      <c r="G71" s="183">
        <v>4</v>
      </c>
      <c r="H71" s="183">
        <v>3</v>
      </c>
      <c r="I71" s="183">
        <v>4</v>
      </c>
      <c r="J71" s="183">
        <v>4</v>
      </c>
      <c r="K71" s="183">
        <v>4</v>
      </c>
      <c r="L71" s="183">
        <v>4</v>
      </c>
      <c r="M71" s="183">
        <v>4</v>
      </c>
      <c r="N71" s="183">
        <v>4</v>
      </c>
      <c r="O71" s="184" t="s">
        <v>134</v>
      </c>
    </row>
    <row r="72" spans="1:15">
      <c r="A72" s="182">
        <v>51</v>
      </c>
      <c r="B72" s="183">
        <v>20</v>
      </c>
      <c r="C72" s="182" t="s">
        <v>131</v>
      </c>
      <c r="D72" s="182" t="s">
        <v>84</v>
      </c>
      <c r="E72" s="182" t="s">
        <v>94</v>
      </c>
      <c r="F72" s="183">
        <v>4</v>
      </c>
      <c r="G72" s="183">
        <v>4</v>
      </c>
      <c r="H72" s="183">
        <v>3</v>
      </c>
      <c r="I72" s="183">
        <v>4</v>
      </c>
      <c r="J72" s="183">
        <v>4</v>
      </c>
      <c r="K72" s="183">
        <v>4</v>
      </c>
      <c r="L72" s="183">
        <v>4</v>
      </c>
      <c r="M72" s="183">
        <v>4</v>
      </c>
      <c r="N72" s="183">
        <v>4</v>
      </c>
      <c r="O72" s="184" t="s">
        <v>134</v>
      </c>
    </row>
    <row r="73" spans="1:15">
      <c r="A73" s="182">
        <v>52</v>
      </c>
      <c r="B73" s="183">
        <v>21</v>
      </c>
      <c r="C73" s="182" t="s">
        <v>131</v>
      </c>
      <c r="D73" s="182" t="s">
        <v>84</v>
      </c>
      <c r="E73" s="182" t="s">
        <v>94</v>
      </c>
      <c r="F73" s="183">
        <v>4</v>
      </c>
      <c r="G73" s="183">
        <v>3</v>
      </c>
      <c r="H73" s="183">
        <v>3</v>
      </c>
      <c r="I73" s="183">
        <v>4</v>
      </c>
      <c r="J73" s="183">
        <v>4</v>
      </c>
      <c r="K73" s="183">
        <v>4</v>
      </c>
      <c r="L73" s="183">
        <v>4</v>
      </c>
      <c r="M73" s="183">
        <v>4</v>
      </c>
      <c r="N73" s="183">
        <v>4</v>
      </c>
      <c r="O73" s="184" t="s">
        <v>134</v>
      </c>
    </row>
    <row r="74" spans="1:15">
      <c r="A74" s="182">
        <v>53</v>
      </c>
      <c r="B74" s="183">
        <v>21</v>
      </c>
      <c r="C74" s="182" t="s">
        <v>131</v>
      </c>
      <c r="D74" s="182" t="s">
        <v>84</v>
      </c>
      <c r="E74" s="182" t="s">
        <v>94</v>
      </c>
      <c r="F74" s="183">
        <v>3</v>
      </c>
      <c r="G74" s="183">
        <v>3</v>
      </c>
      <c r="H74" s="183">
        <v>3</v>
      </c>
      <c r="I74" s="183">
        <v>4</v>
      </c>
      <c r="J74" s="183">
        <v>4</v>
      </c>
      <c r="K74" s="183">
        <v>4</v>
      </c>
      <c r="L74" s="183">
        <v>4</v>
      </c>
      <c r="M74" s="183">
        <v>4</v>
      </c>
      <c r="N74" s="183">
        <v>4</v>
      </c>
      <c r="O74" s="184" t="s">
        <v>134</v>
      </c>
    </row>
    <row r="75" spans="1:15">
      <c r="A75" s="182">
        <v>54</v>
      </c>
      <c r="B75" s="183">
        <v>21</v>
      </c>
      <c r="C75" s="182" t="s">
        <v>131</v>
      </c>
      <c r="D75" s="182" t="s">
        <v>84</v>
      </c>
      <c r="E75" s="182" t="s">
        <v>94</v>
      </c>
      <c r="F75" s="183">
        <v>4</v>
      </c>
      <c r="G75" s="183">
        <v>3</v>
      </c>
      <c r="H75" s="183">
        <v>4</v>
      </c>
      <c r="I75" s="183">
        <v>4</v>
      </c>
      <c r="J75" s="183">
        <v>4</v>
      </c>
      <c r="K75" s="183">
        <v>4</v>
      </c>
      <c r="L75" s="183">
        <v>4</v>
      </c>
      <c r="M75" s="183">
        <v>4</v>
      </c>
      <c r="N75" s="183">
        <v>4</v>
      </c>
      <c r="O75" s="184" t="s">
        <v>134</v>
      </c>
    </row>
    <row r="76" spans="1:15">
      <c r="A76" s="182">
        <v>55</v>
      </c>
      <c r="B76" s="183">
        <v>20</v>
      </c>
      <c r="C76" s="182" t="s">
        <v>131</v>
      </c>
      <c r="D76" s="182" t="s">
        <v>84</v>
      </c>
      <c r="E76" s="182" t="s">
        <v>94</v>
      </c>
      <c r="F76" s="183">
        <v>3</v>
      </c>
      <c r="G76" s="183">
        <v>3</v>
      </c>
      <c r="H76" s="183">
        <v>3</v>
      </c>
      <c r="I76" s="183">
        <v>4</v>
      </c>
      <c r="J76" s="183">
        <v>3</v>
      </c>
      <c r="K76" s="183">
        <v>3</v>
      </c>
      <c r="L76" s="183">
        <v>3</v>
      </c>
      <c r="M76" s="183">
        <v>4</v>
      </c>
      <c r="N76" s="183">
        <v>3</v>
      </c>
      <c r="O76" s="184" t="s">
        <v>134</v>
      </c>
    </row>
    <row r="77" spans="1:15">
      <c r="A77" s="182">
        <v>56</v>
      </c>
      <c r="B77" s="183">
        <v>21</v>
      </c>
      <c r="C77" s="182" t="s">
        <v>131</v>
      </c>
      <c r="D77" s="182" t="s">
        <v>84</v>
      </c>
      <c r="E77" s="182" t="s">
        <v>94</v>
      </c>
      <c r="F77" s="183">
        <v>3</v>
      </c>
      <c r="G77" s="183">
        <v>4</v>
      </c>
      <c r="H77" s="183">
        <v>4</v>
      </c>
      <c r="I77" s="183">
        <v>4</v>
      </c>
      <c r="J77" s="183">
        <v>4</v>
      </c>
      <c r="K77" s="183">
        <v>4</v>
      </c>
      <c r="L77" s="183">
        <v>4</v>
      </c>
      <c r="M77" s="183">
        <v>4</v>
      </c>
      <c r="N77" s="183">
        <v>3</v>
      </c>
      <c r="O77" s="184" t="s">
        <v>797</v>
      </c>
    </row>
    <row r="78" spans="1:15">
      <c r="A78" s="182">
        <v>57</v>
      </c>
      <c r="B78" s="183">
        <v>21</v>
      </c>
      <c r="C78" s="182" t="s">
        <v>131</v>
      </c>
      <c r="D78" s="182" t="s">
        <v>84</v>
      </c>
      <c r="E78" s="182" t="s">
        <v>94</v>
      </c>
      <c r="F78" s="183">
        <v>4</v>
      </c>
      <c r="G78" s="183">
        <v>4</v>
      </c>
      <c r="H78" s="183">
        <v>4</v>
      </c>
      <c r="I78" s="183">
        <v>4</v>
      </c>
      <c r="J78" s="183">
        <v>4</v>
      </c>
      <c r="K78" s="183">
        <v>4</v>
      </c>
      <c r="L78" s="183">
        <v>4</v>
      </c>
      <c r="M78" s="183">
        <v>4</v>
      </c>
      <c r="N78" s="183">
        <v>4</v>
      </c>
      <c r="O78" s="184" t="s">
        <v>798</v>
      </c>
    </row>
    <row r="79" spans="1:15" ht="28.8">
      <c r="A79" s="182">
        <v>58</v>
      </c>
      <c r="B79" s="183">
        <v>21</v>
      </c>
      <c r="C79" s="182" t="s">
        <v>131</v>
      </c>
      <c r="D79" s="182" t="s">
        <v>86</v>
      </c>
      <c r="E79" s="182" t="s">
        <v>94</v>
      </c>
      <c r="F79" s="183">
        <v>4</v>
      </c>
      <c r="G79" s="183">
        <v>4</v>
      </c>
      <c r="H79" s="183">
        <v>4</v>
      </c>
      <c r="I79" s="183">
        <v>4</v>
      </c>
      <c r="J79" s="183">
        <v>4</v>
      </c>
      <c r="K79" s="183">
        <v>4</v>
      </c>
      <c r="L79" s="183">
        <v>4</v>
      </c>
      <c r="M79" s="183">
        <v>4</v>
      </c>
      <c r="N79" s="183">
        <v>4</v>
      </c>
      <c r="O79" s="184" t="s">
        <v>799</v>
      </c>
    </row>
    <row r="80" spans="1:15">
      <c r="A80" s="182">
        <v>59</v>
      </c>
      <c r="B80" s="183">
        <v>21</v>
      </c>
      <c r="C80" s="182" t="s">
        <v>131</v>
      </c>
      <c r="D80" s="182" t="s">
        <v>84</v>
      </c>
      <c r="E80" s="182" t="s">
        <v>94</v>
      </c>
      <c r="F80" s="183">
        <v>4</v>
      </c>
      <c r="G80" s="183">
        <v>4</v>
      </c>
      <c r="H80" s="183">
        <v>4</v>
      </c>
      <c r="I80" s="183">
        <v>4</v>
      </c>
      <c r="J80" s="183">
        <v>4</v>
      </c>
      <c r="K80" s="183">
        <v>4</v>
      </c>
      <c r="L80" s="183">
        <v>4</v>
      </c>
      <c r="M80" s="183">
        <v>4</v>
      </c>
      <c r="N80" s="183">
        <v>4</v>
      </c>
      <c r="O80" s="184" t="s">
        <v>800</v>
      </c>
    </row>
    <row r="81" spans="1:15" ht="43.2">
      <c r="A81" s="182">
        <v>60</v>
      </c>
      <c r="B81" s="183">
        <v>22</v>
      </c>
      <c r="C81" s="182" t="s">
        <v>131</v>
      </c>
      <c r="D81" s="182" t="s">
        <v>84</v>
      </c>
      <c r="E81" s="182" t="s">
        <v>94</v>
      </c>
      <c r="F81" s="183">
        <v>4</v>
      </c>
      <c r="G81" s="183">
        <v>4</v>
      </c>
      <c r="H81" s="183">
        <v>4</v>
      </c>
      <c r="I81" s="183">
        <v>4</v>
      </c>
      <c r="J81" s="183">
        <v>4</v>
      </c>
      <c r="K81" s="183">
        <v>4</v>
      </c>
      <c r="L81" s="183">
        <v>4</v>
      </c>
      <c r="M81" s="183">
        <v>4</v>
      </c>
      <c r="N81" s="183">
        <v>4</v>
      </c>
      <c r="O81" s="184" t="s">
        <v>801</v>
      </c>
    </row>
    <row r="82" spans="1:15">
      <c r="A82" s="182">
        <v>61</v>
      </c>
      <c r="B82" s="183">
        <v>21</v>
      </c>
      <c r="C82" s="182" t="s">
        <v>131</v>
      </c>
      <c r="D82" s="182" t="s">
        <v>84</v>
      </c>
      <c r="E82" s="182" t="s">
        <v>94</v>
      </c>
      <c r="F82" s="183">
        <v>4</v>
      </c>
      <c r="G82" s="183">
        <v>4</v>
      </c>
      <c r="H82" s="183">
        <v>4</v>
      </c>
      <c r="I82" s="183">
        <v>4</v>
      </c>
      <c r="J82" s="183">
        <v>3</v>
      </c>
      <c r="K82" s="183">
        <v>3</v>
      </c>
      <c r="L82" s="183">
        <v>3</v>
      </c>
      <c r="M82" s="183">
        <v>4</v>
      </c>
      <c r="N82" s="183">
        <v>4</v>
      </c>
      <c r="O82" s="184" t="s">
        <v>802</v>
      </c>
    </row>
    <row r="83" spans="1:15">
      <c r="A83" s="182">
        <v>62</v>
      </c>
      <c r="B83" s="183">
        <v>21</v>
      </c>
      <c r="C83" s="182" t="s">
        <v>131</v>
      </c>
      <c r="D83" s="182" t="s">
        <v>84</v>
      </c>
      <c r="E83" s="182" t="s">
        <v>94</v>
      </c>
      <c r="F83" s="183">
        <v>3</v>
      </c>
      <c r="G83" s="183">
        <v>3</v>
      </c>
      <c r="H83" s="183">
        <v>3</v>
      </c>
      <c r="I83" s="183">
        <v>4</v>
      </c>
      <c r="J83" s="183">
        <v>3</v>
      </c>
      <c r="K83" s="183">
        <v>3</v>
      </c>
      <c r="L83" s="183">
        <v>3</v>
      </c>
      <c r="M83" s="183">
        <v>3</v>
      </c>
      <c r="N83" s="183">
        <v>2</v>
      </c>
      <c r="O83" s="184" t="s">
        <v>182</v>
      </c>
    </row>
    <row r="84" spans="1:15">
      <c r="A84" s="182">
        <v>63</v>
      </c>
      <c r="B84" s="183">
        <v>22</v>
      </c>
      <c r="C84" s="182" t="s">
        <v>131</v>
      </c>
      <c r="D84" s="182" t="s">
        <v>84</v>
      </c>
      <c r="E84" s="182" t="s">
        <v>94</v>
      </c>
      <c r="F84" s="183">
        <v>4</v>
      </c>
      <c r="G84" s="183">
        <v>4</v>
      </c>
      <c r="H84" s="183">
        <v>4</v>
      </c>
      <c r="I84" s="183">
        <v>4</v>
      </c>
      <c r="J84" s="183">
        <v>4</v>
      </c>
      <c r="K84" s="183">
        <v>4</v>
      </c>
      <c r="L84" s="183">
        <v>4</v>
      </c>
      <c r="M84" s="183">
        <v>4</v>
      </c>
      <c r="N84" s="183">
        <v>4</v>
      </c>
      <c r="O84" s="184" t="s">
        <v>803</v>
      </c>
    </row>
    <row r="85" spans="1:15">
      <c r="A85" s="182">
        <v>64</v>
      </c>
      <c r="B85" s="183">
        <v>22</v>
      </c>
      <c r="C85" s="182" t="s">
        <v>131</v>
      </c>
      <c r="D85" s="182" t="s">
        <v>84</v>
      </c>
      <c r="E85" s="182" t="s">
        <v>94</v>
      </c>
      <c r="F85" s="183">
        <v>4</v>
      </c>
      <c r="G85" s="183">
        <v>4</v>
      </c>
      <c r="H85" s="183">
        <v>4</v>
      </c>
      <c r="I85" s="183">
        <v>4</v>
      </c>
      <c r="J85" s="183">
        <v>4</v>
      </c>
      <c r="K85" s="183">
        <v>4</v>
      </c>
      <c r="L85" s="183">
        <v>4</v>
      </c>
      <c r="M85" s="183">
        <v>4</v>
      </c>
      <c r="N85" s="183">
        <v>4</v>
      </c>
      <c r="O85" s="184" t="s">
        <v>803</v>
      </c>
    </row>
    <row r="86" spans="1:15">
      <c r="A86" s="182">
        <v>65</v>
      </c>
      <c r="B86" s="183">
        <v>20</v>
      </c>
      <c r="C86" s="182" t="s">
        <v>131</v>
      </c>
      <c r="D86" s="182" t="s">
        <v>84</v>
      </c>
      <c r="E86" s="182" t="s">
        <v>94</v>
      </c>
      <c r="F86" s="183">
        <v>4</v>
      </c>
      <c r="G86" s="183">
        <v>4</v>
      </c>
      <c r="H86" s="183">
        <v>4</v>
      </c>
      <c r="I86" s="183">
        <v>4</v>
      </c>
      <c r="J86" s="183">
        <v>4</v>
      </c>
      <c r="K86" s="183">
        <v>4</v>
      </c>
      <c r="L86" s="183">
        <v>4</v>
      </c>
      <c r="M86" s="183">
        <v>4</v>
      </c>
      <c r="N86" s="183">
        <v>4</v>
      </c>
      <c r="O86" s="184" t="s">
        <v>804</v>
      </c>
    </row>
    <row r="87" spans="1:15">
      <c r="A87" s="182">
        <v>66</v>
      </c>
      <c r="B87" s="183">
        <v>22</v>
      </c>
      <c r="C87" s="182" t="s">
        <v>131</v>
      </c>
      <c r="D87" s="182" t="s">
        <v>84</v>
      </c>
      <c r="E87" s="182" t="s">
        <v>94</v>
      </c>
      <c r="F87" s="183">
        <v>4</v>
      </c>
      <c r="G87" s="183">
        <v>4</v>
      </c>
      <c r="H87" s="183">
        <v>3</v>
      </c>
      <c r="I87" s="183">
        <v>4</v>
      </c>
      <c r="J87" s="183">
        <v>4</v>
      </c>
      <c r="K87" s="183">
        <v>4</v>
      </c>
      <c r="L87" s="183">
        <v>3</v>
      </c>
      <c r="M87" s="183">
        <v>4</v>
      </c>
      <c r="N87" s="183">
        <v>4</v>
      </c>
      <c r="O87" s="184" t="s">
        <v>805</v>
      </c>
    </row>
    <row r="88" spans="1:15">
      <c r="A88" s="182">
        <v>67</v>
      </c>
      <c r="B88" s="183">
        <v>23</v>
      </c>
      <c r="C88" s="182" t="s">
        <v>131</v>
      </c>
      <c r="D88" s="182" t="s">
        <v>86</v>
      </c>
      <c r="E88" s="182" t="s">
        <v>94</v>
      </c>
      <c r="F88" s="183">
        <v>3</v>
      </c>
      <c r="G88" s="183">
        <v>4</v>
      </c>
      <c r="H88" s="183">
        <v>3</v>
      </c>
      <c r="I88" s="183">
        <v>3</v>
      </c>
      <c r="J88" s="183">
        <v>3</v>
      </c>
      <c r="K88" s="183">
        <v>4</v>
      </c>
      <c r="L88" s="183">
        <v>4</v>
      </c>
      <c r="M88" s="183">
        <v>4</v>
      </c>
      <c r="N88" s="183">
        <v>4</v>
      </c>
      <c r="O88" s="184" t="s">
        <v>806</v>
      </c>
    </row>
    <row r="89" spans="1:15">
      <c r="A89" s="182">
        <v>68</v>
      </c>
      <c r="B89" s="183">
        <v>21</v>
      </c>
      <c r="C89" s="182" t="s">
        <v>131</v>
      </c>
      <c r="D89" s="182" t="s">
        <v>84</v>
      </c>
      <c r="E89" s="182" t="s">
        <v>94</v>
      </c>
      <c r="F89" s="183">
        <v>3</v>
      </c>
      <c r="G89" s="183">
        <v>4</v>
      </c>
      <c r="H89" s="183">
        <v>4</v>
      </c>
      <c r="I89" s="183">
        <v>4</v>
      </c>
      <c r="J89" s="183">
        <v>3</v>
      </c>
      <c r="K89" s="183">
        <v>4</v>
      </c>
      <c r="L89" s="183">
        <v>4</v>
      </c>
      <c r="M89" s="183">
        <v>4</v>
      </c>
      <c r="N89" s="183">
        <v>4</v>
      </c>
      <c r="O89" s="184" t="s">
        <v>767</v>
      </c>
    </row>
    <row r="90" spans="1:15">
      <c r="A90" s="182">
        <v>69</v>
      </c>
      <c r="B90" s="183">
        <v>21</v>
      </c>
      <c r="C90" s="182" t="s">
        <v>131</v>
      </c>
      <c r="D90" s="182" t="s">
        <v>84</v>
      </c>
      <c r="E90" s="182" t="s">
        <v>94</v>
      </c>
      <c r="F90" s="183">
        <v>4</v>
      </c>
      <c r="G90" s="183">
        <v>4</v>
      </c>
      <c r="H90" s="183">
        <v>4</v>
      </c>
      <c r="I90" s="183">
        <v>4</v>
      </c>
      <c r="J90" s="183">
        <v>4</v>
      </c>
      <c r="K90" s="183">
        <v>4</v>
      </c>
      <c r="L90" s="183">
        <v>4</v>
      </c>
      <c r="M90" s="183">
        <v>4</v>
      </c>
      <c r="N90" s="183">
        <v>4</v>
      </c>
      <c r="O90" s="184" t="s">
        <v>136</v>
      </c>
    </row>
    <row r="91" spans="1:15">
      <c r="A91" s="182">
        <v>70</v>
      </c>
      <c r="B91" s="183">
        <v>21</v>
      </c>
      <c r="C91" s="182" t="s">
        <v>131</v>
      </c>
      <c r="D91" s="182" t="s">
        <v>86</v>
      </c>
      <c r="E91" s="182" t="s">
        <v>94</v>
      </c>
      <c r="F91" s="183">
        <v>4</v>
      </c>
      <c r="G91" s="183">
        <v>4</v>
      </c>
      <c r="H91" s="183">
        <v>4</v>
      </c>
      <c r="I91" s="183">
        <v>3</v>
      </c>
      <c r="J91" s="183">
        <v>3</v>
      </c>
      <c r="K91" s="183">
        <v>3</v>
      </c>
      <c r="L91" s="183">
        <v>3</v>
      </c>
      <c r="M91" s="183">
        <v>4</v>
      </c>
      <c r="N91" s="183">
        <v>3</v>
      </c>
      <c r="O91" s="184" t="s">
        <v>807</v>
      </c>
    </row>
    <row r="92" spans="1:15">
      <c r="A92" s="182">
        <v>71</v>
      </c>
      <c r="B92" s="183">
        <v>21</v>
      </c>
      <c r="C92" s="182" t="s">
        <v>131</v>
      </c>
      <c r="D92" s="182" t="s">
        <v>86</v>
      </c>
      <c r="E92" s="182" t="s">
        <v>94</v>
      </c>
      <c r="F92" s="183">
        <v>3</v>
      </c>
      <c r="G92" s="183">
        <v>3</v>
      </c>
      <c r="H92" s="183">
        <v>3</v>
      </c>
      <c r="I92" s="183">
        <v>3</v>
      </c>
      <c r="J92" s="183">
        <v>3</v>
      </c>
      <c r="K92" s="183">
        <v>3</v>
      </c>
      <c r="L92" s="183">
        <v>3</v>
      </c>
      <c r="M92" s="183">
        <v>4</v>
      </c>
      <c r="N92" s="183">
        <v>3</v>
      </c>
      <c r="O92" s="184" t="s">
        <v>807</v>
      </c>
    </row>
    <row r="93" spans="1:15">
      <c r="A93" s="182">
        <v>72</v>
      </c>
      <c r="B93" s="183">
        <v>22</v>
      </c>
      <c r="C93" s="182" t="s">
        <v>135</v>
      </c>
      <c r="D93" s="182" t="s">
        <v>84</v>
      </c>
      <c r="E93" s="182" t="s">
        <v>94</v>
      </c>
      <c r="F93" s="183">
        <v>3</v>
      </c>
      <c r="G93" s="183">
        <v>3</v>
      </c>
      <c r="H93" s="183">
        <v>3</v>
      </c>
      <c r="I93" s="183">
        <v>3</v>
      </c>
      <c r="J93" s="183">
        <v>3</v>
      </c>
      <c r="K93" s="183">
        <v>3</v>
      </c>
      <c r="L93" s="183">
        <v>3</v>
      </c>
      <c r="M93" s="183">
        <v>3</v>
      </c>
      <c r="N93" s="183">
        <v>3</v>
      </c>
      <c r="O93" s="184" t="s">
        <v>808</v>
      </c>
    </row>
    <row r="94" spans="1:15">
      <c r="A94" s="182">
        <v>73</v>
      </c>
      <c r="B94" s="183">
        <v>21</v>
      </c>
      <c r="C94" s="182" t="s">
        <v>131</v>
      </c>
      <c r="D94" s="182" t="s">
        <v>84</v>
      </c>
      <c r="E94" s="182" t="s">
        <v>94</v>
      </c>
      <c r="F94" s="183">
        <v>3</v>
      </c>
      <c r="G94" s="183">
        <v>4</v>
      </c>
      <c r="H94" s="183">
        <v>4</v>
      </c>
      <c r="I94" s="183">
        <v>4</v>
      </c>
      <c r="J94" s="183">
        <v>4</v>
      </c>
      <c r="K94" s="183">
        <v>4</v>
      </c>
      <c r="L94" s="183">
        <v>4</v>
      </c>
      <c r="M94" s="183">
        <v>4</v>
      </c>
      <c r="N94" s="183">
        <v>4</v>
      </c>
      <c r="O94" s="184" t="s">
        <v>134</v>
      </c>
    </row>
    <row r="95" spans="1:15">
      <c r="A95" s="182">
        <v>74</v>
      </c>
      <c r="B95" s="183">
        <v>21</v>
      </c>
      <c r="C95" s="182" t="s">
        <v>131</v>
      </c>
      <c r="D95" s="182" t="s">
        <v>84</v>
      </c>
      <c r="E95" s="182" t="s">
        <v>94</v>
      </c>
      <c r="F95" s="183">
        <v>4</v>
      </c>
      <c r="G95" s="183">
        <v>4</v>
      </c>
      <c r="H95" s="183">
        <v>4</v>
      </c>
      <c r="I95" s="183">
        <v>4</v>
      </c>
      <c r="J95" s="183">
        <v>4</v>
      </c>
      <c r="K95" s="183">
        <v>4</v>
      </c>
      <c r="L95" s="183">
        <v>4</v>
      </c>
      <c r="M95" s="183">
        <v>4</v>
      </c>
      <c r="N95" s="183">
        <v>4</v>
      </c>
      <c r="O95" s="184" t="s">
        <v>134</v>
      </c>
    </row>
    <row r="96" spans="1:15">
      <c r="A96" s="182">
        <v>75</v>
      </c>
      <c r="B96" s="183">
        <v>20</v>
      </c>
      <c r="C96" s="182" t="s">
        <v>131</v>
      </c>
      <c r="D96" s="182" t="s">
        <v>84</v>
      </c>
      <c r="E96" s="182" t="s">
        <v>94</v>
      </c>
      <c r="F96" s="183">
        <v>3</v>
      </c>
      <c r="G96" s="183">
        <v>3</v>
      </c>
      <c r="H96" s="183">
        <v>3</v>
      </c>
      <c r="I96" s="183">
        <v>3</v>
      </c>
      <c r="J96" s="183">
        <v>3</v>
      </c>
      <c r="K96" s="183">
        <v>3</v>
      </c>
      <c r="L96" s="183">
        <v>3</v>
      </c>
      <c r="M96" s="183">
        <v>4</v>
      </c>
      <c r="N96" s="183">
        <v>3</v>
      </c>
      <c r="O96" s="184" t="s">
        <v>134</v>
      </c>
    </row>
    <row r="97" spans="1:15" ht="72">
      <c r="A97" s="182">
        <v>76</v>
      </c>
      <c r="B97" s="183">
        <v>21</v>
      </c>
      <c r="C97" s="182" t="s">
        <v>131</v>
      </c>
      <c r="D97" s="182" t="s">
        <v>84</v>
      </c>
      <c r="E97" s="182" t="s">
        <v>94</v>
      </c>
      <c r="F97" s="183">
        <v>3</v>
      </c>
      <c r="G97" s="183">
        <v>4</v>
      </c>
      <c r="H97" s="183">
        <v>4</v>
      </c>
      <c r="I97" s="183">
        <v>4</v>
      </c>
      <c r="J97" s="183">
        <v>4</v>
      </c>
      <c r="K97" s="183">
        <v>4</v>
      </c>
      <c r="L97" s="183">
        <v>4</v>
      </c>
      <c r="M97" s="183">
        <v>4</v>
      </c>
      <c r="N97" s="183">
        <v>4</v>
      </c>
      <c r="O97" s="184" t="s">
        <v>809</v>
      </c>
    </row>
    <row r="98" spans="1:15">
      <c r="A98" s="182">
        <v>77</v>
      </c>
      <c r="B98" s="183">
        <v>20</v>
      </c>
      <c r="C98" s="182" t="s">
        <v>135</v>
      </c>
      <c r="D98" s="182" t="s">
        <v>84</v>
      </c>
      <c r="E98" s="182" t="s">
        <v>94</v>
      </c>
      <c r="F98" s="183">
        <v>3</v>
      </c>
      <c r="G98" s="183">
        <v>3</v>
      </c>
      <c r="H98" s="183">
        <v>3</v>
      </c>
      <c r="I98" s="183">
        <v>4</v>
      </c>
      <c r="J98" s="183">
        <v>3</v>
      </c>
      <c r="K98" s="183">
        <v>3</v>
      </c>
      <c r="L98" s="183">
        <v>3</v>
      </c>
      <c r="M98" s="183">
        <v>4</v>
      </c>
      <c r="N98" s="183">
        <v>3</v>
      </c>
      <c r="O98" s="184" t="s">
        <v>810</v>
      </c>
    </row>
    <row r="99" spans="1:15">
      <c r="A99" s="182">
        <v>78</v>
      </c>
      <c r="B99" s="183">
        <v>22</v>
      </c>
      <c r="C99" s="182" t="s">
        <v>131</v>
      </c>
      <c r="D99" s="182" t="s">
        <v>84</v>
      </c>
      <c r="E99" s="182" t="s">
        <v>94</v>
      </c>
      <c r="F99" s="183">
        <v>4</v>
      </c>
      <c r="G99" s="183">
        <v>4</v>
      </c>
      <c r="H99" s="183">
        <v>4</v>
      </c>
      <c r="I99" s="183">
        <v>4</v>
      </c>
      <c r="J99" s="183">
        <v>4</v>
      </c>
      <c r="K99" s="183">
        <v>4</v>
      </c>
      <c r="L99" s="183">
        <v>4</v>
      </c>
      <c r="M99" s="183">
        <v>4</v>
      </c>
      <c r="N99" s="183">
        <v>4</v>
      </c>
      <c r="O99" s="184" t="s">
        <v>134</v>
      </c>
    </row>
    <row r="100" spans="1:15">
      <c r="A100" s="182">
        <v>79</v>
      </c>
      <c r="B100" s="183">
        <v>23</v>
      </c>
      <c r="C100" s="182" t="s">
        <v>135</v>
      </c>
      <c r="D100" s="182" t="s">
        <v>84</v>
      </c>
      <c r="E100" s="182" t="s">
        <v>94</v>
      </c>
      <c r="F100" s="183">
        <v>4</v>
      </c>
      <c r="G100" s="183">
        <v>3</v>
      </c>
      <c r="H100" s="183">
        <v>3</v>
      </c>
      <c r="I100" s="183">
        <v>4</v>
      </c>
      <c r="J100" s="183">
        <v>4</v>
      </c>
      <c r="K100" s="183">
        <v>4</v>
      </c>
      <c r="L100" s="183">
        <v>4</v>
      </c>
      <c r="M100" s="183">
        <v>4</v>
      </c>
      <c r="N100" s="183">
        <v>4</v>
      </c>
      <c r="O100" s="184" t="s">
        <v>811</v>
      </c>
    </row>
    <row r="101" spans="1:15" ht="43.2">
      <c r="A101" s="182">
        <v>80</v>
      </c>
      <c r="B101" s="183">
        <v>26</v>
      </c>
      <c r="C101" s="182" t="s">
        <v>131</v>
      </c>
      <c r="D101" s="182" t="s">
        <v>86</v>
      </c>
      <c r="E101" s="182" t="s">
        <v>94</v>
      </c>
      <c r="F101" s="183">
        <v>4</v>
      </c>
      <c r="G101" s="183">
        <v>4</v>
      </c>
      <c r="H101" s="183">
        <v>3</v>
      </c>
      <c r="I101" s="183">
        <v>4</v>
      </c>
      <c r="J101" s="183">
        <v>4</v>
      </c>
      <c r="K101" s="183">
        <v>4</v>
      </c>
      <c r="L101" s="183">
        <v>3</v>
      </c>
      <c r="M101" s="183">
        <v>4</v>
      </c>
      <c r="N101" s="183">
        <v>3</v>
      </c>
      <c r="O101" s="184" t="s">
        <v>812</v>
      </c>
    </row>
    <row r="102" spans="1:15">
      <c r="A102" s="182">
        <v>81</v>
      </c>
      <c r="B102" s="183">
        <v>21</v>
      </c>
      <c r="C102" s="182" t="s">
        <v>131</v>
      </c>
      <c r="D102" s="182" t="s">
        <v>84</v>
      </c>
      <c r="E102" s="182" t="s">
        <v>94</v>
      </c>
      <c r="F102" s="183">
        <v>4</v>
      </c>
      <c r="G102" s="183">
        <v>4</v>
      </c>
      <c r="H102" s="183">
        <v>4</v>
      </c>
      <c r="I102" s="183">
        <v>4</v>
      </c>
      <c r="J102" s="183">
        <v>3</v>
      </c>
      <c r="K102" s="183">
        <v>3</v>
      </c>
      <c r="L102" s="183">
        <v>3</v>
      </c>
      <c r="M102" s="183">
        <v>4</v>
      </c>
      <c r="N102" s="183">
        <v>4</v>
      </c>
      <c r="O102" s="184" t="s">
        <v>147</v>
      </c>
    </row>
    <row r="103" spans="1:15">
      <c r="A103" s="182">
        <v>82</v>
      </c>
      <c r="B103" s="183">
        <v>21</v>
      </c>
      <c r="C103" s="182" t="s">
        <v>131</v>
      </c>
      <c r="D103" s="182" t="s">
        <v>84</v>
      </c>
      <c r="E103" s="182" t="s">
        <v>94</v>
      </c>
      <c r="F103" s="183">
        <v>4</v>
      </c>
      <c r="G103" s="183">
        <v>4</v>
      </c>
      <c r="H103" s="183">
        <v>4</v>
      </c>
      <c r="I103" s="183">
        <v>4</v>
      </c>
      <c r="J103" s="183">
        <v>4</v>
      </c>
      <c r="K103" s="183">
        <v>4</v>
      </c>
      <c r="L103" s="183">
        <v>4</v>
      </c>
      <c r="M103" s="183">
        <v>4</v>
      </c>
      <c r="N103" s="183">
        <v>4</v>
      </c>
      <c r="O103" s="184" t="s">
        <v>497</v>
      </c>
    </row>
    <row r="104" spans="1:15">
      <c r="A104" s="182">
        <v>83</v>
      </c>
      <c r="B104" s="183">
        <v>23</v>
      </c>
      <c r="C104" s="182" t="s">
        <v>131</v>
      </c>
      <c r="D104" s="182" t="s">
        <v>84</v>
      </c>
      <c r="E104" s="182" t="s">
        <v>94</v>
      </c>
      <c r="F104" s="183">
        <v>4</v>
      </c>
      <c r="G104" s="183">
        <v>4</v>
      </c>
      <c r="H104" s="183">
        <v>4</v>
      </c>
      <c r="I104" s="183">
        <v>4</v>
      </c>
      <c r="J104" s="183">
        <v>4</v>
      </c>
      <c r="K104" s="183">
        <v>4</v>
      </c>
      <c r="L104" s="183">
        <v>3</v>
      </c>
      <c r="M104" s="183">
        <v>4</v>
      </c>
      <c r="N104" s="183">
        <v>4</v>
      </c>
      <c r="O104" s="184" t="s">
        <v>813</v>
      </c>
    </row>
    <row r="105" spans="1:15" ht="28.8">
      <c r="A105" s="182">
        <v>84</v>
      </c>
      <c r="B105" s="183">
        <v>22</v>
      </c>
      <c r="C105" s="182" t="s">
        <v>131</v>
      </c>
      <c r="D105" s="182" t="s">
        <v>84</v>
      </c>
      <c r="E105" s="182" t="s">
        <v>94</v>
      </c>
      <c r="F105" s="183">
        <v>4</v>
      </c>
      <c r="G105" s="183">
        <v>4</v>
      </c>
      <c r="H105" s="183">
        <v>4</v>
      </c>
      <c r="I105" s="183">
        <v>4</v>
      </c>
      <c r="J105" s="183">
        <v>4</v>
      </c>
      <c r="K105" s="183">
        <v>4</v>
      </c>
      <c r="L105" s="183">
        <v>4</v>
      </c>
      <c r="M105" s="183">
        <v>4</v>
      </c>
      <c r="N105" s="183">
        <v>4</v>
      </c>
      <c r="O105" s="184" t="s">
        <v>814</v>
      </c>
    </row>
    <row r="106" spans="1:15">
      <c r="A106" s="182">
        <v>85</v>
      </c>
      <c r="B106" s="183">
        <v>22</v>
      </c>
      <c r="C106" s="182" t="s">
        <v>131</v>
      </c>
      <c r="D106" s="182" t="s">
        <v>84</v>
      </c>
      <c r="E106" s="182" t="s">
        <v>94</v>
      </c>
      <c r="F106" s="183">
        <v>4</v>
      </c>
      <c r="G106" s="183">
        <v>4</v>
      </c>
      <c r="H106" s="183">
        <v>4</v>
      </c>
      <c r="I106" s="183">
        <v>4</v>
      </c>
      <c r="J106" s="183">
        <v>4</v>
      </c>
      <c r="K106" s="183">
        <v>4</v>
      </c>
      <c r="L106" s="183">
        <v>4</v>
      </c>
      <c r="M106" s="183">
        <v>4</v>
      </c>
      <c r="N106" s="183">
        <v>4</v>
      </c>
      <c r="O106" s="184" t="s">
        <v>815</v>
      </c>
    </row>
    <row r="107" spans="1:15">
      <c r="A107" s="182">
        <v>86</v>
      </c>
      <c r="B107" s="183">
        <v>21</v>
      </c>
      <c r="C107" s="182" t="s">
        <v>131</v>
      </c>
      <c r="D107" s="182" t="s">
        <v>84</v>
      </c>
      <c r="E107" s="182" t="s">
        <v>94</v>
      </c>
      <c r="F107" s="183">
        <v>4</v>
      </c>
      <c r="G107" s="183">
        <v>4</v>
      </c>
      <c r="H107" s="183">
        <v>4</v>
      </c>
      <c r="I107" s="183">
        <v>2</v>
      </c>
      <c r="J107" s="183">
        <v>4</v>
      </c>
      <c r="K107" s="183">
        <v>4</v>
      </c>
      <c r="L107" s="183">
        <v>4</v>
      </c>
      <c r="M107" s="183">
        <v>4</v>
      </c>
      <c r="N107" s="183">
        <v>4</v>
      </c>
      <c r="O107" s="184" t="s">
        <v>226</v>
      </c>
    </row>
    <row r="108" spans="1:15">
      <c r="A108" s="182">
        <v>87</v>
      </c>
      <c r="B108" s="183">
        <v>21</v>
      </c>
      <c r="C108" s="182" t="s">
        <v>131</v>
      </c>
      <c r="D108" s="182" t="s">
        <v>84</v>
      </c>
      <c r="E108" s="182" t="s">
        <v>94</v>
      </c>
      <c r="F108" s="183">
        <v>3</v>
      </c>
      <c r="G108" s="183">
        <v>3</v>
      </c>
      <c r="H108" s="183">
        <v>3</v>
      </c>
      <c r="I108" s="183">
        <v>4</v>
      </c>
      <c r="J108" s="183">
        <v>3</v>
      </c>
      <c r="K108" s="183">
        <v>3</v>
      </c>
      <c r="L108" s="183">
        <v>3</v>
      </c>
      <c r="M108" s="183">
        <v>4</v>
      </c>
      <c r="N108" s="183">
        <v>3</v>
      </c>
      <c r="O108" s="184" t="s">
        <v>140</v>
      </c>
    </row>
    <row r="109" spans="1:15">
      <c r="A109" s="182">
        <v>88</v>
      </c>
      <c r="B109" s="183">
        <v>31</v>
      </c>
      <c r="C109" s="182" t="s">
        <v>131</v>
      </c>
      <c r="D109" s="182" t="s">
        <v>86</v>
      </c>
      <c r="E109" s="182" t="s">
        <v>94</v>
      </c>
      <c r="F109" s="183">
        <v>3</v>
      </c>
      <c r="G109" s="183">
        <v>3</v>
      </c>
      <c r="H109" s="183">
        <v>3</v>
      </c>
      <c r="I109" s="183">
        <v>4</v>
      </c>
      <c r="J109" s="183">
        <v>3</v>
      </c>
      <c r="K109" s="183">
        <v>3</v>
      </c>
      <c r="L109" s="183">
        <v>3</v>
      </c>
      <c r="M109" s="183">
        <v>4</v>
      </c>
      <c r="N109" s="183">
        <v>3</v>
      </c>
      <c r="O109" s="184" t="s">
        <v>134</v>
      </c>
    </row>
    <row r="110" spans="1:15">
      <c r="A110" s="182">
        <v>89</v>
      </c>
      <c r="B110" s="183">
        <v>31</v>
      </c>
      <c r="C110" s="182" t="s">
        <v>131</v>
      </c>
      <c r="D110" s="182" t="s">
        <v>86</v>
      </c>
      <c r="E110" s="182" t="s">
        <v>133</v>
      </c>
      <c r="F110" s="183">
        <v>3</v>
      </c>
      <c r="G110" s="183">
        <v>3</v>
      </c>
      <c r="H110" s="183">
        <v>3</v>
      </c>
      <c r="I110" s="183">
        <v>4</v>
      </c>
      <c r="J110" s="183">
        <v>3</v>
      </c>
      <c r="K110" s="183">
        <v>3</v>
      </c>
      <c r="L110" s="183">
        <v>3</v>
      </c>
      <c r="M110" s="183">
        <v>4</v>
      </c>
      <c r="N110" s="183">
        <v>3</v>
      </c>
      <c r="O110" s="184" t="s">
        <v>147</v>
      </c>
    </row>
    <row r="111" spans="1:15">
      <c r="A111" s="182">
        <v>90</v>
      </c>
      <c r="B111" s="183">
        <v>22</v>
      </c>
      <c r="C111" s="182" t="s">
        <v>131</v>
      </c>
      <c r="D111" s="182" t="s">
        <v>88</v>
      </c>
      <c r="E111" s="182" t="s">
        <v>94</v>
      </c>
      <c r="F111" s="183">
        <v>4</v>
      </c>
      <c r="G111" s="183">
        <v>3</v>
      </c>
      <c r="H111" s="183">
        <v>3</v>
      </c>
      <c r="I111" s="183">
        <v>4</v>
      </c>
      <c r="J111" s="183">
        <v>4</v>
      </c>
      <c r="K111" s="183">
        <v>4</v>
      </c>
      <c r="L111" s="183">
        <v>4</v>
      </c>
      <c r="M111" s="183">
        <v>4</v>
      </c>
      <c r="N111" s="183">
        <v>4</v>
      </c>
      <c r="O111" s="184" t="s">
        <v>816</v>
      </c>
    </row>
    <row r="112" spans="1:15">
      <c r="A112" s="182">
        <v>91</v>
      </c>
      <c r="B112" s="183">
        <v>21</v>
      </c>
      <c r="C112" s="182" t="s">
        <v>131</v>
      </c>
      <c r="D112" s="182" t="s">
        <v>84</v>
      </c>
      <c r="E112" s="182" t="s">
        <v>94</v>
      </c>
      <c r="F112" s="183">
        <v>4</v>
      </c>
      <c r="G112" s="183">
        <v>4</v>
      </c>
      <c r="H112" s="183">
        <v>4</v>
      </c>
      <c r="I112" s="183">
        <v>4</v>
      </c>
      <c r="J112" s="183">
        <v>4</v>
      </c>
      <c r="K112" s="183">
        <v>4</v>
      </c>
      <c r="L112" s="183">
        <v>4</v>
      </c>
      <c r="M112" s="183">
        <v>4</v>
      </c>
      <c r="N112" s="183">
        <v>4</v>
      </c>
      <c r="O112" s="184" t="s">
        <v>817</v>
      </c>
    </row>
    <row r="113" spans="1:15" ht="28.8">
      <c r="A113" s="182">
        <v>92</v>
      </c>
      <c r="B113" s="183">
        <v>20</v>
      </c>
      <c r="C113" s="182" t="s">
        <v>131</v>
      </c>
      <c r="D113" s="182" t="s">
        <v>86</v>
      </c>
      <c r="E113" s="182" t="s">
        <v>94</v>
      </c>
      <c r="F113" s="183">
        <v>3</v>
      </c>
      <c r="G113" s="183">
        <v>3</v>
      </c>
      <c r="H113" s="183">
        <v>3</v>
      </c>
      <c r="I113" s="183">
        <v>4</v>
      </c>
      <c r="J113" s="183">
        <v>3</v>
      </c>
      <c r="K113" s="183">
        <v>3</v>
      </c>
      <c r="L113" s="183">
        <v>3</v>
      </c>
      <c r="M113" s="183">
        <v>4</v>
      </c>
      <c r="N113" s="183">
        <v>3</v>
      </c>
      <c r="O113" s="184" t="s">
        <v>818</v>
      </c>
    </row>
    <row r="114" spans="1:15">
      <c r="A114" s="182">
        <v>93</v>
      </c>
      <c r="B114" s="183">
        <v>22</v>
      </c>
      <c r="C114" s="182" t="s">
        <v>131</v>
      </c>
      <c r="D114" s="182" t="s">
        <v>86</v>
      </c>
      <c r="E114" s="182" t="s">
        <v>94</v>
      </c>
      <c r="F114" s="183">
        <v>3</v>
      </c>
      <c r="G114" s="183">
        <v>3</v>
      </c>
      <c r="H114" s="183">
        <v>3</v>
      </c>
      <c r="I114" s="183">
        <v>4</v>
      </c>
      <c r="J114" s="183">
        <v>3</v>
      </c>
      <c r="K114" s="183">
        <v>3</v>
      </c>
      <c r="L114" s="183">
        <v>3</v>
      </c>
      <c r="M114" s="183">
        <v>4</v>
      </c>
      <c r="N114" s="183">
        <v>3</v>
      </c>
      <c r="O114" s="184" t="s">
        <v>819</v>
      </c>
    </row>
    <row r="115" spans="1:15">
      <c r="A115" s="182">
        <v>94</v>
      </c>
      <c r="B115" s="183">
        <v>23</v>
      </c>
      <c r="C115" s="182" t="s">
        <v>131</v>
      </c>
      <c r="D115" s="182" t="s">
        <v>88</v>
      </c>
      <c r="E115" s="182" t="s">
        <v>94</v>
      </c>
      <c r="F115" s="183">
        <v>3</v>
      </c>
      <c r="G115" s="183">
        <v>3</v>
      </c>
      <c r="H115" s="183">
        <v>3</v>
      </c>
      <c r="I115" s="183">
        <v>4</v>
      </c>
      <c r="J115" s="183">
        <v>4</v>
      </c>
      <c r="K115" s="183">
        <v>4</v>
      </c>
      <c r="L115" s="183">
        <v>3</v>
      </c>
      <c r="M115" s="183">
        <v>4</v>
      </c>
      <c r="N115" s="183">
        <v>3</v>
      </c>
      <c r="O115" s="184" t="s">
        <v>820</v>
      </c>
    </row>
    <row r="116" spans="1:15">
      <c r="A116" s="182">
        <v>95</v>
      </c>
      <c r="B116" s="183">
        <v>30</v>
      </c>
      <c r="C116" s="182" t="s">
        <v>131</v>
      </c>
      <c r="D116" s="182" t="s">
        <v>86</v>
      </c>
      <c r="E116" s="182" t="s">
        <v>94</v>
      </c>
      <c r="F116" s="183">
        <v>3</v>
      </c>
      <c r="G116" s="183">
        <v>3</v>
      </c>
      <c r="H116" s="183">
        <v>3</v>
      </c>
      <c r="I116" s="183">
        <v>3</v>
      </c>
      <c r="J116" s="183">
        <v>3</v>
      </c>
      <c r="K116" s="183">
        <v>3</v>
      </c>
      <c r="L116" s="183">
        <v>3</v>
      </c>
      <c r="M116" s="183">
        <v>4</v>
      </c>
      <c r="N116" s="183">
        <v>3</v>
      </c>
      <c r="O116" s="184" t="s">
        <v>134</v>
      </c>
    </row>
    <row r="117" spans="1:15">
      <c r="A117" s="182">
        <v>96</v>
      </c>
      <c r="B117" s="183">
        <v>21</v>
      </c>
      <c r="C117" s="182" t="s">
        <v>131</v>
      </c>
      <c r="D117" s="182" t="s">
        <v>84</v>
      </c>
      <c r="E117" s="182" t="s">
        <v>94</v>
      </c>
      <c r="F117" s="183">
        <v>3</v>
      </c>
      <c r="G117" s="183">
        <v>3</v>
      </c>
      <c r="H117" s="183">
        <v>3</v>
      </c>
      <c r="I117" s="183">
        <v>4</v>
      </c>
      <c r="J117" s="183">
        <v>3</v>
      </c>
      <c r="K117" s="183">
        <v>3</v>
      </c>
      <c r="L117" s="183">
        <v>3</v>
      </c>
      <c r="M117" s="183">
        <v>4</v>
      </c>
      <c r="N117" s="183">
        <v>3</v>
      </c>
      <c r="O117" s="184" t="s">
        <v>821</v>
      </c>
    </row>
    <row r="118" spans="1:15">
      <c r="A118" s="182">
        <v>97</v>
      </c>
      <c r="B118" s="183">
        <v>21</v>
      </c>
      <c r="C118" s="182" t="s">
        <v>131</v>
      </c>
      <c r="D118" s="182" t="s">
        <v>84</v>
      </c>
      <c r="E118" s="182" t="s">
        <v>94</v>
      </c>
      <c r="F118" s="183">
        <v>3</v>
      </c>
      <c r="G118" s="183">
        <v>3</v>
      </c>
      <c r="H118" s="183">
        <v>3</v>
      </c>
      <c r="I118" s="183">
        <v>4</v>
      </c>
      <c r="J118" s="183">
        <v>3</v>
      </c>
      <c r="K118" s="183">
        <v>3</v>
      </c>
      <c r="L118" s="183">
        <v>3</v>
      </c>
      <c r="M118" s="183">
        <v>4</v>
      </c>
      <c r="N118" s="183">
        <v>3</v>
      </c>
      <c r="O118" s="184" t="s">
        <v>822</v>
      </c>
    </row>
    <row r="119" spans="1:15" ht="28.8">
      <c r="A119" s="182">
        <v>98</v>
      </c>
      <c r="B119" s="183">
        <v>21</v>
      </c>
      <c r="C119" s="182" t="s">
        <v>131</v>
      </c>
      <c r="D119" s="182" t="s">
        <v>84</v>
      </c>
      <c r="E119" s="182" t="s">
        <v>94</v>
      </c>
      <c r="F119" s="183">
        <v>4</v>
      </c>
      <c r="G119" s="183">
        <v>4</v>
      </c>
      <c r="H119" s="183">
        <v>4</v>
      </c>
      <c r="I119" s="183">
        <v>4</v>
      </c>
      <c r="J119" s="183">
        <v>4</v>
      </c>
      <c r="K119" s="183">
        <v>4</v>
      </c>
      <c r="L119" s="183">
        <v>4</v>
      </c>
      <c r="M119" s="183">
        <v>4</v>
      </c>
      <c r="N119" s="183">
        <v>4</v>
      </c>
      <c r="O119" s="184" t="s">
        <v>823</v>
      </c>
    </row>
    <row r="120" spans="1:15">
      <c r="A120" s="182">
        <v>99</v>
      </c>
      <c r="B120" s="183">
        <v>23</v>
      </c>
      <c r="C120" s="182" t="s">
        <v>131</v>
      </c>
      <c r="D120" s="182" t="s">
        <v>84</v>
      </c>
      <c r="E120" s="182" t="s">
        <v>94</v>
      </c>
      <c r="F120" s="183">
        <v>4</v>
      </c>
      <c r="G120" s="183">
        <v>4</v>
      </c>
      <c r="H120" s="183">
        <v>4</v>
      </c>
      <c r="I120" s="183">
        <v>4</v>
      </c>
      <c r="J120" s="183">
        <v>4</v>
      </c>
      <c r="K120" s="183">
        <v>4</v>
      </c>
      <c r="L120" s="183">
        <v>4</v>
      </c>
      <c r="M120" s="183">
        <v>4</v>
      </c>
      <c r="N120" s="183">
        <v>4</v>
      </c>
      <c r="O120" s="184" t="s">
        <v>824</v>
      </c>
    </row>
    <row r="121" spans="1:15">
      <c r="A121" s="182">
        <v>100</v>
      </c>
      <c r="B121" s="183">
        <v>21</v>
      </c>
      <c r="C121" s="182" t="s">
        <v>131</v>
      </c>
      <c r="D121" s="182" t="s">
        <v>86</v>
      </c>
      <c r="E121" s="182" t="s">
        <v>94</v>
      </c>
      <c r="F121" s="183">
        <v>3</v>
      </c>
      <c r="G121" s="183">
        <v>3</v>
      </c>
      <c r="H121" s="183">
        <v>3</v>
      </c>
      <c r="I121" s="183">
        <v>4</v>
      </c>
      <c r="J121" s="183">
        <v>3</v>
      </c>
      <c r="K121" s="183">
        <v>3</v>
      </c>
      <c r="L121" s="183">
        <v>3</v>
      </c>
      <c r="M121" s="183">
        <v>4</v>
      </c>
      <c r="N121" s="183">
        <v>3</v>
      </c>
      <c r="O121" s="184" t="s">
        <v>162</v>
      </c>
    </row>
    <row r="122" spans="1:15">
      <c r="A122" s="182">
        <v>101</v>
      </c>
      <c r="B122" s="183">
        <v>22</v>
      </c>
      <c r="C122" s="182" t="s">
        <v>131</v>
      </c>
      <c r="D122" s="182" t="s">
        <v>84</v>
      </c>
      <c r="E122" s="182" t="s">
        <v>94</v>
      </c>
      <c r="F122" s="183">
        <v>4</v>
      </c>
      <c r="G122" s="183">
        <v>4</v>
      </c>
      <c r="H122" s="183">
        <v>4</v>
      </c>
      <c r="I122" s="183">
        <v>4</v>
      </c>
      <c r="J122" s="183">
        <v>4</v>
      </c>
      <c r="K122" s="183">
        <v>4</v>
      </c>
      <c r="L122" s="183">
        <v>4</v>
      </c>
      <c r="M122" s="183">
        <v>4</v>
      </c>
      <c r="N122" s="183">
        <v>4</v>
      </c>
      <c r="O122" s="184" t="s">
        <v>140</v>
      </c>
    </row>
    <row r="123" spans="1:15">
      <c r="A123" s="182">
        <v>102</v>
      </c>
      <c r="B123" s="183">
        <v>22</v>
      </c>
      <c r="C123" s="182" t="s">
        <v>131</v>
      </c>
      <c r="D123" s="182" t="s">
        <v>84</v>
      </c>
      <c r="E123" s="182" t="s">
        <v>94</v>
      </c>
      <c r="F123" s="183">
        <v>4</v>
      </c>
      <c r="G123" s="183">
        <v>4</v>
      </c>
      <c r="H123" s="183">
        <v>4</v>
      </c>
      <c r="I123" s="183">
        <v>4</v>
      </c>
      <c r="J123" s="183">
        <v>4</v>
      </c>
      <c r="K123" s="183">
        <v>4</v>
      </c>
      <c r="L123" s="183">
        <v>4</v>
      </c>
      <c r="M123" s="183">
        <v>4</v>
      </c>
      <c r="N123" s="183">
        <v>4</v>
      </c>
      <c r="O123" s="184" t="s">
        <v>140</v>
      </c>
    </row>
    <row r="124" spans="1:15">
      <c r="A124" s="182">
        <v>103</v>
      </c>
      <c r="B124" s="183">
        <v>21</v>
      </c>
      <c r="C124" s="182" t="s">
        <v>131</v>
      </c>
      <c r="D124" s="182" t="s">
        <v>84</v>
      </c>
      <c r="E124" s="182" t="s">
        <v>94</v>
      </c>
      <c r="F124" s="183">
        <v>4</v>
      </c>
      <c r="G124" s="183">
        <v>4</v>
      </c>
      <c r="H124" s="183">
        <v>4</v>
      </c>
      <c r="I124" s="183">
        <v>4</v>
      </c>
      <c r="J124" s="183">
        <v>4</v>
      </c>
      <c r="K124" s="183">
        <v>4</v>
      </c>
      <c r="L124" s="183">
        <v>4</v>
      </c>
      <c r="M124" s="183">
        <v>4</v>
      </c>
      <c r="N124" s="183">
        <v>4</v>
      </c>
      <c r="O124" s="184" t="s">
        <v>825</v>
      </c>
    </row>
    <row r="125" spans="1:15" ht="28.8">
      <c r="A125" s="182">
        <v>104</v>
      </c>
      <c r="B125" s="183">
        <v>23</v>
      </c>
      <c r="C125" s="182" t="s">
        <v>131</v>
      </c>
      <c r="D125" s="182" t="s">
        <v>84</v>
      </c>
      <c r="E125" s="182" t="s">
        <v>94</v>
      </c>
      <c r="F125" s="183">
        <v>4</v>
      </c>
      <c r="G125" s="183">
        <v>4</v>
      </c>
      <c r="H125" s="183">
        <v>4</v>
      </c>
      <c r="I125" s="183">
        <v>4</v>
      </c>
      <c r="J125" s="183">
        <v>4</v>
      </c>
      <c r="K125" s="183">
        <v>4</v>
      </c>
      <c r="L125" s="183">
        <v>4</v>
      </c>
      <c r="M125" s="183">
        <v>4</v>
      </c>
      <c r="N125" s="183">
        <v>4</v>
      </c>
      <c r="O125" s="184" t="s">
        <v>826</v>
      </c>
    </row>
    <row r="126" spans="1:15">
      <c r="A126" s="182">
        <v>105</v>
      </c>
      <c r="B126" s="183">
        <v>21</v>
      </c>
      <c r="C126" s="182" t="s">
        <v>135</v>
      </c>
      <c r="D126" s="182" t="s">
        <v>84</v>
      </c>
      <c r="E126" s="182" t="s">
        <v>94</v>
      </c>
      <c r="F126" s="183">
        <v>3</v>
      </c>
      <c r="G126" s="183">
        <v>3</v>
      </c>
      <c r="H126" s="183">
        <v>4</v>
      </c>
      <c r="I126" s="183">
        <v>4</v>
      </c>
      <c r="J126" s="183">
        <v>3</v>
      </c>
      <c r="K126" s="183">
        <v>3</v>
      </c>
      <c r="L126" s="183">
        <v>4</v>
      </c>
      <c r="M126" s="183">
        <v>4</v>
      </c>
      <c r="N126" s="183">
        <v>4</v>
      </c>
      <c r="O126" s="184" t="s">
        <v>827</v>
      </c>
    </row>
    <row r="127" spans="1:15">
      <c r="A127" s="182">
        <v>106</v>
      </c>
      <c r="B127" s="183">
        <v>21</v>
      </c>
      <c r="C127" s="182" t="s">
        <v>135</v>
      </c>
      <c r="D127" s="182" t="s">
        <v>88</v>
      </c>
      <c r="E127" s="182" t="s">
        <v>94</v>
      </c>
      <c r="F127" s="183">
        <v>3</v>
      </c>
      <c r="G127" s="183">
        <v>3</v>
      </c>
      <c r="H127" s="183">
        <v>3</v>
      </c>
      <c r="I127" s="183">
        <v>3</v>
      </c>
      <c r="J127" s="183">
        <v>3</v>
      </c>
      <c r="K127" s="183">
        <v>3</v>
      </c>
      <c r="L127" s="183">
        <v>3</v>
      </c>
      <c r="M127" s="183">
        <v>3</v>
      </c>
      <c r="N127" s="183">
        <v>3</v>
      </c>
      <c r="O127" s="184" t="s">
        <v>140</v>
      </c>
    </row>
    <row r="128" spans="1:15">
      <c r="A128" s="182">
        <v>107</v>
      </c>
      <c r="B128" s="183">
        <v>21</v>
      </c>
      <c r="C128" s="182" t="s">
        <v>131</v>
      </c>
      <c r="D128" s="182" t="s">
        <v>84</v>
      </c>
      <c r="E128" s="182" t="s">
        <v>94</v>
      </c>
      <c r="F128" s="183">
        <v>3</v>
      </c>
      <c r="G128" s="183">
        <v>3</v>
      </c>
      <c r="H128" s="183">
        <v>3</v>
      </c>
      <c r="I128" s="183">
        <v>4</v>
      </c>
      <c r="J128" s="183">
        <v>4</v>
      </c>
      <c r="K128" s="183">
        <v>4</v>
      </c>
      <c r="L128" s="183">
        <v>3</v>
      </c>
      <c r="M128" s="183">
        <v>4</v>
      </c>
      <c r="N128" s="183">
        <v>3</v>
      </c>
      <c r="O128" s="184" t="s">
        <v>134</v>
      </c>
    </row>
    <row r="129" spans="1:15">
      <c r="A129" s="182">
        <v>108</v>
      </c>
      <c r="B129" s="183">
        <v>21</v>
      </c>
      <c r="C129" s="182" t="s">
        <v>135</v>
      </c>
      <c r="D129" s="182" t="s">
        <v>88</v>
      </c>
      <c r="E129" s="182" t="s">
        <v>94</v>
      </c>
      <c r="F129" s="183">
        <v>3</v>
      </c>
      <c r="G129" s="183">
        <v>4</v>
      </c>
      <c r="H129" s="183">
        <v>4</v>
      </c>
      <c r="I129" s="183">
        <v>3</v>
      </c>
      <c r="J129" s="183">
        <v>4</v>
      </c>
      <c r="K129" s="183">
        <v>4</v>
      </c>
      <c r="L129" s="183">
        <v>4</v>
      </c>
      <c r="M129" s="183">
        <v>4</v>
      </c>
      <c r="N129" s="183">
        <v>4</v>
      </c>
      <c r="O129" s="184" t="s">
        <v>141</v>
      </c>
    </row>
    <row r="130" spans="1:15" ht="28.8">
      <c r="A130" s="182">
        <v>109</v>
      </c>
      <c r="B130" s="183">
        <v>22</v>
      </c>
      <c r="C130" s="182" t="s">
        <v>131</v>
      </c>
      <c r="D130" s="182" t="s">
        <v>86</v>
      </c>
      <c r="E130" s="182" t="s">
        <v>94</v>
      </c>
      <c r="F130" s="183">
        <v>3</v>
      </c>
      <c r="G130" s="183">
        <v>3</v>
      </c>
      <c r="H130" s="183">
        <v>3</v>
      </c>
      <c r="I130" s="183">
        <v>4</v>
      </c>
      <c r="J130" s="183">
        <v>3</v>
      </c>
      <c r="K130" s="183">
        <v>3</v>
      </c>
      <c r="L130" s="183">
        <v>3</v>
      </c>
      <c r="M130" s="183">
        <v>4</v>
      </c>
      <c r="N130" s="183">
        <v>3</v>
      </c>
      <c r="O130" s="184" t="s">
        <v>828</v>
      </c>
    </row>
    <row r="131" spans="1:15">
      <c r="A131" s="182">
        <v>110</v>
      </c>
      <c r="B131" s="183">
        <v>22</v>
      </c>
      <c r="C131" s="182" t="s">
        <v>131</v>
      </c>
      <c r="D131" s="182" t="s">
        <v>84</v>
      </c>
      <c r="E131" s="182" t="s">
        <v>94</v>
      </c>
      <c r="F131" s="183">
        <v>4</v>
      </c>
      <c r="G131" s="183">
        <v>4</v>
      </c>
      <c r="H131" s="183">
        <v>4</v>
      </c>
      <c r="I131" s="183">
        <v>4</v>
      </c>
      <c r="J131" s="183">
        <v>4</v>
      </c>
      <c r="K131" s="183">
        <v>4</v>
      </c>
      <c r="L131" s="183">
        <v>4</v>
      </c>
      <c r="M131" s="183">
        <v>4</v>
      </c>
      <c r="N131" s="183">
        <v>4</v>
      </c>
      <c r="O131" s="184" t="s">
        <v>134</v>
      </c>
    </row>
    <row r="132" spans="1:15">
      <c r="A132" s="182">
        <v>111</v>
      </c>
      <c r="B132" s="183">
        <v>22</v>
      </c>
      <c r="C132" s="182" t="s">
        <v>131</v>
      </c>
      <c r="D132" s="182" t="s">
        <v>84</v>
      </c>
      <c r="E132" s="182" t="s">
        <v>94</v>
      </c>
      <c r="F132" s="183">
        <v>4</v>
      </c>
      <c r="G132" s="183">
        <v>4</v>
      </c>
      <c r="H132" s="183">
        <v>4</v>
      </c>
      <c r="I132" s="183">
        <v>4</v>
      </c>
      <c r="J132" s="183">
        <v>4</v>
      </c>
      <c r="K132" s="183">
        <v>4</v>
      </c>
      <c r="L132" s="183">
        <v>4</v>
      </c>
      <c r="M132" s="183">
        <v>4</v>
      </c>
      <c r="N132" s="183">
        <v>4</v>
      </c>
      <c r="O132" s="184" t="s">
        <v>134</v>
      </c>
    </row>
    <row r="133" spans="1:15">
      <c r="A133" s="182">
        <v>112</v>
      </c>
      <c r="B133" s="183">
        <v>22</v>
      </c>
      <c r="C133" s="182" t="s">
        <v>131</v>
      </c>
      <c r="D133" s="182" t="s">
        <v>84</v>
      </c>
      <c r="E133" s="182" t="s">
        <v>94</v>
      </c>
      <c r="F133" s="183">
        <v>4</v>
      </c>
      <c r="G133" s="183">
        <v>4</v>
      </c>
      <c r="H133" s="183">
        <v>4</v>
      </c>
      <c r="I133" s="183">
        <v>4</v>
      </c>
      <c r="J133" s="183">
        <v>4</v>
      </c>
      <c r="K133" s="183">
        <v>4</v>
      </c>
      <c r="L133" s="183">
        <v>4</v>
      </c>
      <c r="M133" s="183">
        <v>4</v>
      </c>
      <c r="N133" s="183">
        <v>4</v>
      </c>
      <c r="O133" s="184" t="s">
        <v>134</v>
      </c>
    </row>
    <row r="134" spans="1:15">
      <c r="A134" s="182">
        <v>113</v>
      </c>
      <c r="B134" s="183">
        <v>22</v>
      </c>
      <c r="C134" s="182" t="s">
        <v>131</v>
      </c>
      <c r="D134" s="182" t="s">
        <v>84</v>
      </c>
      <c r="E134" s="182" t="s">
        <v>94</v>
      </c>
      <c r="F134" s="183">
        <v>4</v>
      </c>
      <c r="G134" s="183">
        <v>4</v>
      </c>
      <c r="H134" s="183">
        <v>4</v>
      </c>
      <c r="I134" s="183">
        <v>4</v>
      </c>
      <c r="J134" s="183">
        <v>4</v>
      </c>
      <c r="K134" s="183">
        <v>4</v>
      </c>
      <c r="L134" s="183">
        <v>4</v>
      </c>
      <c r="M134" s="183">
        <v>4</v>
      </c>
      <c r="N134" s="183">
        <v>4</v>
      </c>
      <c r="O134" s="184" t="s">
        <v>134</v>
      </c>
    </row>
    <row r="135" spans="1:15">
      <c r="A135" s="182">
        <v>114</v>
      </c>
      <c r="B135" s="183">
        <v>22</v>
      </c>
      <c r="C135" s="182" t="s">
        <v>131</v>
      </c>
      <c r="D135" s="182" t="s">
        <v>84</v>
      </c>
      <c r="E135" s="182" t="s">
        <v>94</v>
      </c>
      <c r="F135" s="183">
        <v>4</v>
      </c>
      <c r="G135" s="183">
        <v>4</v>
      </c>
      <c r="H135" s="183">
        <v>4</v>
      </c>
      <c r="I135" s="183">
        <v>4</v>
      </c>
      <c r="J135" s="183">
        <v>4</v>
      </c>
      <c r="K135" s="183">
        <v>4</v>
      </c>
      <c r="L135" s="183">
        <v>4</v>
      </c>
      <c r="M135" s="183">
        <v>4</v>
      </c>
      <c r="N135" s="183">
        <v>4</v>
      </c>
      <c r="O135" s="184" t="s">
        <v>134</v>
      </c>
    </row>
    <row r="136" spans="1:15">
      <c r="A136" s="182">
        <v>115</v>
      </c>
      <c r="B136" s="183">
        <v>22</v>
      </c>
      <c r="C136" s="182" t="s">
        <v>131</v>
      </c>
      <c r="D136" s="182" t="s">
        <v>84</v>
      </c>
      <c r="E136" s="182" t="s">
        <v>94</v>
      </c>
      <c r="F136" s="183">
        <v>4</v>
      </c>
      <c r="G136" s="183">
        <v>4</v>
      </c>
      <c r="H136" s="183">
        <v>4</v>
      </c>
      <c r="I136" s="183">
        <v>4</v>
      </c>
      <c r="J136" s="183">
        <v>4</v>
      </c>
      <c r="K136" s="183">
        <v>4</v>
      </c>
      <c r="L136" s="183">
        <v>4</v>
      </c>
      <c r="M136" s="183">
        <v>4</v>
      </c>
      <c r="N136" s="183">
        <v>4</v>
      </c>
      <c r="O136" s="184" t="s">
        <v>134</v>
      </c>
    </row>
    <row r="137" spans="1:15">
      <c r="A137" s="182">
        <v>116</v>
      </c>
      <c r="B137" s="183">
        <v>22</v>
      </c>
      <c r="C137" s="182" t="s">
        <v>131</v>
      </c>
      <c r="D137" s="182" t="s">
        <v>84</v>
      </c>
      <c r="E137" s="182" t="s">
        <v>94</v>
      </c>
      <c r="F137" s="183">
        <v>4</v>
      </c>
      <c r="G137" s="183">
        <v>4</v>
      </c>
      <c r="H137" s="183">
        <v>4</v>
      </c>
      <c r="I137" s="183">
        <v>4</v>
      </c>
      <c r="J137" s="183">
        <v>4</v>
      </c>
      <c r="K137" s="183">
        <v>4</v>
      </c>
      <c r="L137" s="183">
        <v>4</v>
      </c>
      <c r="M137" s="183">
        <v>4</v>
      </c>
      <c r="N137" s="183">
        <v>4</v>
      </c>
      <c r="O137" s="184" t="s">
        <v>134</v>
      </c>
    </row>
    <row r="138" spans="1:15">
      <c r="A138" s="182">
        <v>117</v>
      </c>
      <c r="B138" s="183">
        <v>22</v>
      </c>
      <c r="C138" s="182" t="s">
        <v>131</v>
      </c>
      <c r="D138" s="182" t="s">
        <v>84</v>
      </c>
      <c r="E138" s="182" t="s">
        <v>94</v>
      </c>
      <c r="F138" s="183">
        <v>4</v>
      </c>
      <c r="G138" s="183">
        <v>4</v>
      </c>
      <c r="H138" s="183">
        <v>4</v>
      </c>
      <c r="I138" s="183">
        <v>4</v>
      </c>
      <c r="J138" s="183">
        <v>4</v>
      </c>
      <c r="K138" s="183">
        <v>4</v>
      </c>
      <c r="L138" s="183">
        <v>4</v>
      </c>
      <c r="M138" s="183">
        <v>4</v>
      </c>
      <c r="N138" s="183">
        <v>4</v>
      </c>
      <c r="O138" s="184" t="s">
        <v>134</v>
      </c>
    </row>
    <row r="139" spans="1:15">
      <c r="A139" s="182">
        <v>118</v>
      </c>
      <c r="B139" s="183">
        <v>22</v>
      </c>
      <c r="C139" s="182" t="s">
        <v>131</v>
      </c>
      <c r="D139" s="182" t="s">
        <v>84</v>
      </c>
      <c r="E139" s="182" t="s">
        <v>94</v>
      </c>
      <c r="F139" s="183">
        <v>4</v>
      </c>
      <c r="G139" s="183">
        <v>4</v>
      </c>
      <c r="H139" s="183">
        <v>4</v>
      </c>
      <c r="I139" s="183">
        <v>4</v>
      </c>
      <c r="J139" s="183">
        <v>4</v>
      </c>
      <c r="K139" s="183">
        <v>4</v>
      </c>
      <c r="L139" s="183">
        <v>4</v>
      </c>
      <c r="M139" s="183">
        <v>4</v>
      </c>
      <c r="N139" s="183">
        <v>4</v>
      </c>
      <c r="O139" s="184" t="s">
        <v>134</v>
      </c>
    </row>
    <row r="140" spans="1:15">
      <c r="A140" s="182">
        <v>119</v>
      </c>
      <c r="B140" s="183">
        <v>22</v>
      </c>
      <c r="C140" s="182" t="s">
        <v>131</v>
      </c>
      <c r="D140" s="182" t="s">
        <v>84</v>
      </c>
      <c r="E140" s="182" t="s">
        <v>94</v>
      </c>
      <c r="F140" s="183">
        <v>4</v>
      </c>
      <c r="G140" s="183">
        <v>4</v>
      </c>
      <c r="H140" s="183">
        <v>4</v>
      </c>
      <c r="I140" s="183">
        <v>4</v>
      </c>
      <c r="J140" s="183">
        <v>4</v>
      </c>
      <c r="K140" s="183">
        <v>4</v>
      </c>
      <c r="L140" s="183">
        <v>4</v>
      </c>
      <c r="M140" s="183">
        <v>4</v>
      </c>
      <c r="N140" s="183">
        <v>4</v>
      </c>
      <c r="O140" s="184" t="s">
        <v>134</v>
      </c>
    </row>
    <row r="141" spans="1:15">
      <c r="A141" s="182">
        <v>120</v>
      </c>
      <c r="B141" s="183">
        <v>22</v>
      </c>
      <c r="C141" s="182" t="s">
        <v>131</v>
      </c>
      <c r="D141" s="182" t="s">
        <v>84</v>
      </c>
      <c r="E141" s="182" t="s">
        <v>94</v>
      </c>
      <c r="F141" s="183">
        <v>4</v>
      </c>
      <c r="G141" s="183">
        <v>4</v>
      </c>
      <c r="H141" s="183">
        <v>4</v>
      </c>
      <c r="I141" s="183">
        <v>4</v>
      </c>
      <c r="J141" s="183">
        <v>4</v>
      </c>
      <c r="K141" s="183">
        <v>4</v>
      </c>
      <c r="L141" s="183">
        <v>4</v>
      </c>
      <c r="M141" s="183">
        <v>4</v>
      </c>
      <c r="N141" s="183">
        <v>4</v>
      </c>
      <c r="O141" s="184" t="s">
        <v>134</v>
      </c>
    </row>
    <row r="142" spans="1:15">
      <c r="A142" s="182">
        <v>121</v>
      </c>
      <c r="B142" s="183">
        <v>22</v>
      </c>
      <c r="C142" s="182" t="s">
        <v>131</v>
      </c>
      <c r="D142" s="182" t="s">
        <v>84</v>
      </c>
      <c r="E142" s="182" t="s">
        <v>94</v>
      </c>
      <c r="F142" s="183">
        <v>4</v>
      </c>
      <c r="G142" s="183">
        <v>4</v>
      </c>
      <c r="H142" s="183">
        <v>4</v>
      </c>
      <c r="I142" s="183">
        <v>4</v>
      </c>
      <c r="J142" s="183">
        <v>4</v>
      </c>
      <c r="K142" s="183">
        <v>4</v>
      </c>
      <c r="L142" s="183">
        <v>4</v>
      </c>
      <c r="M142" s="183">
        <v>4</v>
      </c>
      <c r="N142" s="183">
        <v>4</v>
      </c>
      <c r="O142" s="184" t="s">
        <v>134</v>
      </c>
    </row>
    <row r="143" spans="1:15">
      <c r="A143" s="182">
        <v>122</v>
      </c>
      <c r="B143" s="183">
        <v>22</v>
      </c>
      <c r="C143" s="182" t="s">
        <v>131</v>
      </c>
      <c r="D143" s="182" t="s">
        <v>84</v>
      </c>
      <c r="E143" s="182" t="s">
        <v>94</v>
      </c>
      <c r="F143" s="183">
        <v>4</v>
      </c>
      <c r="G143" s="183">
        <v>4</v>
      </c>
      <c r="H143" s="183">
        <v>4</v>
      </c>
      <c r="I143" s="183">
        <v>4</v>
      </c>
      <c r="J143" s="183">
        <v>4</v>
      </c>
      <c r="K143" s="183">
        <v>4</v>
      </c>
      <c r="L143" s="183">
        <v>4</v>
      </c>
      <c r="M143" s="183">
        <v>4</v>
      </c>
      <c r="N143" s="183">
        <v>4</v>
      </c>
      <c r="O143" s="184" t="s">
        <v>134</v>
      </c>
    </row>
    <row r="144" spans="1:15">
      <c r="A144" s="182">
        <v>123</v>
      </c>
      <c r="B144" s="183">
        <v>22</v>
      </c>
      <c r="C144" s="182" t="s">
        <v>131</v>
      </c>
      <c r="D144" s="182" t="s">
        <v>84</v>
      </c>
      <c r="E144" s="182" t="s">
        <v>94</v>
      </c>
      <c r="F144" s="183">
        <v>4</v>
      </c>
      <c r="G144" s="183">
        <v>4</v>
      </c>
      <c r="H144" s="183">
        <v>4</v>
      </c>
      <c r="I144" s="183">
        <v>4</v>
      </c>
      <c r="J144" s="183">
        <v>4</v>
      </c>
      <c r="K144" s="183">
        <v>4</v>
      </c>
      <c r="L144" s="183">
        <v>4</v>
      </c>
      <c r="M144" s="183">
        <v>4</v>
      </c>
      <c r="N144" s="183">
        <v>4</v>
      </c>
      <c r="O144" s="184" t="s">
        <v>134</v>
      </c>
    </row>
    <row r="145" spans="1:15">
      <c r="A145" s="182">
        <v>124</v>
      </c>
      <c r="B145" s="183">
        <v>22</v>
      </c>
      <c r="C145" s="182" t="s">
        <v>131</v>
      </c>
      <c r="D145" s="182" t="s">
        <v>84</v>
      </c>
      <c r="E145" s="182" t="s">
        <v>94</v>
      </c>
      <c r="F145" s="183">
        <v>4</v>
      </c>
      <c r="G145" s="183">
        <v>4</v>
      </c>
      <c r="H145" s="183">
        <v>4</v>
      </c>
      <c r="I145" s="183">
        <v>4</v>
      </c>
      <c r="J145" s="183">
        <v>4</v>
      </c>
      <c r="K145" s="183">
        <v>4</v>
      </c>
      <c r="L145" s="183">
        <v>4</v>
      </c>
      <c r="M145" s="183">
        <v>4</v>
      </c>
      <c r="N145" s="183">
        <v>4</v>
      </c>
      <c r="O145" s="184" t="s">
        <v>134</v>
      </c>
    </row>
    <row r="146" spans="1:15">
      <c r="A146" s="182">
        <v>125</v>
      </c>
      <c r="B146" s="183">
        <v>22</v>
      </c>
      <c r="C146" s="182" t="s">
        <v>131</v>
      </c>
      <c r="D146" s="182" t="s">
        <v>84</v>
      </c>
      <c r="E146" s="182" t="s">
        <v>94</v>
      </c>
      <c r="F146" s="183">
        <v>4</v>
      </c>
      <c r="G146" s="183">
        <v>4</v>
      </c>
      <c r="H146" s="183">
        <v>4</v>
      </c>
      <c r="I146" s="183">
        <v>4</v>
      </c>
      <c r="J146" s="183">
        <v>4</v>
      </c>
      <c r="K146" s="183">
        <v>4</v>
      </c>
      <c r="L146" s="183">
        <v>4</v>
      </c>
      <c r="M146" s="183">
        <v>4</v>
      </c>
      <c r="N146" s="183">
        <v>4</v>
      </c>
      <c r="O146" s="184" t="s">
        <v>134</v>
      </c>
    </row>
    <row r="147" spans="1:15">
      <c r="A147" s="182">
        <v>126</v>
      </c>
      <c r="B147" s="183">
        <v>22</v>
      </c>
      <c r="C147" s="182" t="s">
        <v>131</v>
      </c>
      <c r="D147" s="182" t="s">
        <v>84</v>
      </c>
      <c r="E147" s="182" t="s">
        <v>94</v>
      </c>
      <c r="F147" s="183">
        <v>4</v>
      </c>
      <c r="G147" s="183">
        <v>4</v>
      </c>
      <c r="H147" s="183">
        <v>4</v>
      </c>
      <c r="I147" s="183">
        <v>4</v>
      </c>
      <c r="J147" s="183">
        <v>4</v>
      </c>
      <c r="K147" s="183">
        <v>4</v>
      </c>
      <c r="L147" s="183">
        <v>4</v>
      </c>
      <c r="M147" s="183">
        <v>4</v>
      </c>
      <c r="N147" s="183">
        <v>4</v>
      </c>
      <c r="O147" s="184" t="s">
        <v>134</v>
      </c>
    </row>
    <row r="148" spans="1:15">
      <c r="A148" s="182">
        <v>127</v>
      </c>
      <c r="B148" s="183">
        <v>22</v>
      </c>
      <c r="C148" s="182" t="s">
        <v>131</v>
      </c>
      <c r="D148" s="182" t="s">
        <v>84</v>
      </c>
      <c r="E148" s="182" t="s">
        <v>94</v>
      </c>
      <c r="F148" s="183">
        <v>4</v>
      </c>
      <c r="G148" s="183">
        <v>4</v>
      </c>
      <c r="H148" s="183">
        <v>4</v>
      </c>
      <c r="I148" s="183">
        <v>4</v>
      </c>
      <c r="J148" s="183">
        <v>4</v>
      </c>
      <c r="K148" s="183">
        <v>4</v>
      </c>
      <c r="L148" s="183">
        <v>4</v>
      </c>
      <c r="M148" s="183">
        <v>4</v>
      </c>
      <c r="N148" s="183">
        <v>4</v>
      </c>
      <c r="O148" s="184" t="s">
        <v>134</v>
      </c>
    </row>
    <row r="149" spans="1:15">
      <c r="A149" s="182">
        <v>128</v>
      </c>
      <c r="B149" s="183">
        <v>22</v>
      </c>
      <c r="C149" s="182" t="s">
        <v>131</v>
      </c>
      <c r="D149" s="182" t="s">
        <v>84</v>
      </c>
      <c r="E149" s="182" t="s">
        <v>94</v>
      </c>
      <c r="F149" s="183">
        <v>4</v>
      </c>
      <c r="G149" s="183">
        <v>4</v>
      </c>
      <c r="H149" s="183">
        <v>4</v>
      </c>
      <c r="I149" s="183">
        <v>4</v>
      </c>
      <c r="J149" s="183">
        <v>4</v>
      </c>
      <c r="K149" s="183">
        <v>4</v>
      </c>
      <c r="L149" s="183">
        <v>4</v>
      </c>
      <c r="M149" s="183">
        <v>4</v>
      </c>
      <c r="N149" s="183">
        <v>4</v>
      </c>
      <c r="O149" s="184" t="s">
        <v>134</v>
      </c>
    </row>
    <row r="150" spans="1:15">
      <c r="A150" s="182">
        <v>129</v>
      </c>
      <c r="B150" s="183">
        <v>22</v>
      </c>
      <c r="C150" s="182" t="s">
        <v>131</v>
      </c>
      <c r="D150" s="182" t="s">
        <v>84</v>
      </c>
      <c r="E150" s="182" t="s">
        <v>94</v>
      </c>
      <c r="F150" s="183">
        <v>4</v>
      </c>
      <c r="G150" s="183">
        <v>4</v>
      </c>
      <c r="H150" s="183">
        <v>4</v>
      </c>
      <c r="I150" s="183">
        <v>4</v>
      </c>
      <c r="J150" s="183">
        <v>4</v>
      </c>
      <c r="K150" s="183">
        <v>4</v>
      </c>
      <c r="L150" s="183">
        <v>4</v>
      </c>
      <c r="M150" s="183">
        <v>4</v>
      </c>
      <c r="N150" s="183">
        <v>4</v>
      </c>
      <c r="O150" s="184" t="s">
        <v>134</v>
      </c>
    </row>
    <row r="151" spans="1:15">
      <c r="A151" s="182">
        <v>130</v>
      </c>
      <c r="B151" s="183">
        <v>22</v>
      </c>
      <c r="C151" s="182" t="s">
        <v>131</v>
      </c>
      <c r="D151" s="182" t="s">
        <v>84</v>
      </c>
      <c r="E151" s="182" t="s">
        <v>94</v>
      </c>
      <c r="F151" s="183">
        <v>4</v>
      </c>
      <c r="G151" s="183">
        <v>4</v>
      </c>
      <c r="H151" s="183">
        <v>4</v>
      </c>
      <c r="I151" s="183">
        <v>4</v>
      </c>
      <c r="J151" s="183">
        <v>4</v>
      </c>
      <c r="K151" s="183">
        <v>4</v>
      </c>
      <c r="L151" s="183">
        <v>4</v>
      </c>
      <c r="M151" s="183">
        <v>4</v>
      </c>
      <c r="N151" s="183">
        <v>4</v>
      </c>
      <c r="O151" s="184" t="s">
        <v>134</v>
      </c>
    </row>
    <row r="152" spans="1:15">
      <c r="A152" s="182">
        <v>131</v>
      </c>
      <c r="B152" s="183">
        <v>22</v>
      </c>
      <c r="C152" s="182" t="s">
        <v>131</v>
      </c>
      <c r="D152" s="182" t="s">
        <v>84</v>
      </c>
      <c r="E152" s="182" t="s">
        <v>94</v>
      </c>
      <c r="F152" s="183">
        <v>4</v>
      </c>
      <c r="G152" s="183">
        <v>4</v>
      </c>
      <c r="H152" s="183">
        <v>4</v>
      </c>
      <c r="I152" s="183">
        <v>4</v>
      </c>
      <c r="J152" s="183">
        <v>4</v>
      </c>
      <c r="K152" s="183">
        <v>4</v>
      </c>
      <c r="L152" s="183">
        <v>4</v>
      </c>
      <c r="M152" s="183">
        <v>4</v>
      </c>
      <c r="N152" s="183">
        <v>4</v>
      </c>
      <c r="O152" s="184" t="s">
        <v>134</v>
      </c>
    </row>
    <row r="153" spans="1:15">
      <c r="A153" s="182">
        <v>132</v>
      </c>
      <c r="B153" s="183">
        <v>22</v>
      </c>
      <c r="C153" s="182" t="s">
        <v>131</v>
      </c>
      <c r="D153" s="182" t="s">
        <v>84</v>
      </c>
      <c r="E153" s="182" t="s">
        <v>94</v>
      </c>
      <c r="F153" s="183">
        <v>4</v>
      </c>
      <c r="G153" s="183">
        <v>4</v>
      </c>
      <c r="H153" s="183">
        <v>4</v>
      </c>
      <c r="I153" s="183">
        <v>4</v>
      </c>
      <c r="J153" s="183">
        <v>4</v>
      </c>
      <c r="K153" s="183">
        <v>4</v>
      </c>
      <c r="L153" s="183">
        <v>4</v>
      </c>
      <c r="M153" s="183">
        <v>4</v>
      </c>
      <c r="N153" s="183">
        <v>4</v>
      </c>
      <c r="O153" s="184" t="s">
        <v>134</v>
      </c>
    </row>
    <row r="154" spans="1:15">
      <c r="A154" s="182">
        <v>133</v>
      </c>
      <c r="B154" s="183">
        <v>22</v>
      </c>
      <c r="C154" s="182" t="s">
        <v>131</v>
      </c>
      <c r="D154" s="182" t="s">
        <v>84</v>
      </c>
      <c r="E154" s="182" t="s">
        <v>94</v>
      </c>
      <c r="F154" s="183">
        <v>4</v>
      </c>
      <c r="G154" s="183">
        <v>4</v>
      </c>
      <c r="H154" s="183">
        <v>4</v>
      </c>
      <c r="I154" s="183">
        <v>4</v>
      </c>
      <c r="J154" s="183">
        <v>4</v>
      </c>
      <c r="K154" s="183">
        <v>4</v>
      </c>
      <c r="L154" s="183">
        <v>4</v>
      </c>
      <c r="M154" s="183">
        <v>4</v>
      </c>
      <c r="N154" s="183">
        <v>4</v>
      </c>
      <c r="O154" s="184" t="s">
        <v>134</v>
      </c>
    </row>
    <row r="155" spans="1:15" ht="28.8">
      <c r="A155" s="182">
        <v>134</v>
      </c>
      <c r="B155" s="183">
        <v>20</v>
      </c>
      <c r="C155" s="182" t="s">
        <v>131</v>
      </c>
      <c r="D155" s="182" t="s">
        <v>86</v>
      </c>
      <c r="E155" s="182" t="s">
        <v>94</v>
      </c>
      <c r="F155" s="183">
        <v>3</v>
      </c>
      <c r="G155" s="183">
        <v>3</v>
      </c>
      <c r="H155" s="183">
        <v>3</v>
      </c>
      <c r="I155" s="183">
        <v>3</v>
      </c>
      <c r="J155" s="183">
        <v>3</v>
      </c>
      <c r="K155" s="183">
        <v>3</v>
      </c>
      <c r="L155" s="183">
        <v>3</v>
      </c>
      <c r="M155" s="183">
        <v>4</v>
      </c>
      <c r="N155" s="183">
        <v>3</v>
      </c>
      <c r="O155" s="184" t="s">
        <v>829</v>
      </c>
    </row>
    <row r="156" spans="1:15">
      <c r="A156" s="182">
        <v>135</v>
      </c>
      <c r="B156" s="183">
        <v>22</v>
      </c>
      <c r="C156" s="182" t="s">
        <v>131</v>
      </c>
      <c r="D156" s="182" t="s">
        <v>86</v>
      </c>
      <c r="E156" s="182" t="s">
        <v>94</v>
      </c>
      <c r="F156" s="183">
        <v>3</v>
      </c>
      <c r="G156" s="183">
        <v>3</v>
      </c>
      <c r="H156" s="183">
        <v>3</v>
      </c>
      <c r="I156" s="183">
        <v>4</v>
      </c>
      <c r="J156" s="183">
        <v>3</v>
      </c>
      <c r="K156" s="183">
        <v>3</v>
      </c>
      <c r="L156" s="183">
        <v>4</v>
      </c>
      <c r="M156" s="183">
        <v>4</v>
      </c>
      <c r="N156" s="183">
        <v>4</v>
      </c>
      <c r="O156" s="184" t="s">
        <v>180</v>
      </c>
    </row>
    <row r="157" spans="1:15">
      <c r="A157" s="182">
        <v>136</v>
      </c>
      <c r="B157" s="183">
        <v>22</v>
      </c>
      <c r="C157" s="182" t="s">
        <v>131</v>
      </c>
      <c r="D157" s="182" t="s">
        <v>84</v>
      </c>
      <c r="E157" s="182" t="s">
        <v>94</v>
      </c>
      <c r="F157" s="183">
        <v>3</v>
      </c>
      <c r="G157" s="183">
        <v>4</v>
      </c>
      <c r="H157" s="183">
        <v>4</v>
      </c>
      <c r="I157" s="183">
        <v>4</v>
      </c>
      <c r="J157" s="183">
        <v>4</v>
      </c>
      <c r="K157" s="183">
        <v>4</v>
      </c>
      <c r="L157" s="183">
        <v>3</v>
      </c>
      <c r="M157" s="183">
        <v>4</v>
      </c>
      <c r="N157" s="183">
        <v>4</v>
      </c>
      <c r="O157" s="184" t="s">
        <v>830</v>
      </c>
    </row>
    <row r="158" spans="1:15">
      <c r="A158" s="182">
        <v>137</v>
      </c>
      <c r="B158" s="183">
        <v>21</v>
      </c>
      <c r="C158" s="182" t="s">
        <v>135</v>
      </c>
      <c r="D158" s="182" t="s">
        <v>88</v>
      </c>
      <c r="E158" s="182" t="s">
        <v>94</v>
      </c>
      <c r="F158" s="183">
        <v>4</v>
      </c>
      <c r="G158" s="183">
        <v>4</v>
      </c>
      <c r="H158" s="183">
        <v>3</v>
      </c>
      <c r="I158" s="183">
        <v>4</v>
      </c>
      <c r="J158" s="183">
        <v>3</v>
      </c>
      <c r="K158" s="183">
        <v>3</v>
      </c>
      <c r="L158" s="183">
        <v>3</v>
      </c>
      <c r="M158" s="183">
        <v>4</v>
      </c>
      <c r="N158" s="183">
        <v>3</v>
      </c>
      <c r="O158" s="184" t="s">
        <v>22</v>
      </c>
    </row>
    <row r="159" spans="1:15">
      <c r="A159" s="182">
        <v>138</v>
      </c>
      <c r="B159" s="183">
        <v>21</v>
      </c>
      <c r="C159" s="182" t="s">
        <v>131</v>
      </c>
      <c r="D159" s="182" t="s">
        <v>88</v>
      </c>
      <c r="E159" s="182" t="s">
        <v>94</v>
      </c>
      <c r="F159" s="183">
        <v>3</v>
      </c>
      <c r="G159" s="183">
        <v>3</v>
      </c>
      <c r="H159" s="183">
        <v>3</v>
      </c>
      <c r="I159" s="183">
        <v>4</v>
      </c>
      <c r="J159" s="183">
        <v>3</v>
      </c>
      <c r="K159" s="183">
        <v>3</v>
      </c>
      <c r="L159" s="183">
        <v>3</v>
      </c>
      <c r="M159" s="183">
        <v>4</v>
      </c>
      <c r="N159" s="183">
        <v>3</v>
      </c>
      <c r="O159" s="184" t="s">
        <v>22</v>
      </c>
    </row>
    <row r="160" spans="1:15">
      <c r="A160" s="182">
        <v>139</v>
      </c>
      <c r="B160" s="183">
        <v>21</v>
      </c>
      <c r="C160" s="182" t="s">
        <v>131</v>
      </c>
      <c r="D160" s="182" t="s">
        <v>88</v>
      </c>
      <c r="E160" s="182" t="s">
        <v>94</v>
      </c>
      <c r="F160" s="183">
        <v>4</v>
      </c>
      <c r="G160" s="183">
        <v>4</v>
      </c>
      <c r="H160" s="183">
        <v>4</v>
      </c>
      <c r="I160" s="183">
        <v>4</v>
      </c>
      <c r="J160" s="183">
        <v>4</v>
      </c>
      <c r="K160" s="183">
        <v>4</v>
      </c>
      <c r="L160" s="183">
        <v>4</v>
      </c>
      <c r="M160" s="183">
        <v>4</v>
      </c>
      <c r="N160" s="183">
        <v>4</v>
      </c>
      <c r="O160" s="184" t="s">
        <v>166</v>
      </c>
    </row>
    <row r="161" spans="1:15">
      <c r="A161" s="182">
        <v>140</v>
      </c>
      <c r="B161" s="183">
        <v>31</v>
      </c>
      <c r="C161" s="182" t="s">
        <v>131</v>
      </c>
      <c r="D161" s="182" t="s">
        <v>86</v>
      </c>
      <c r="E161" s="182" t="s">
        <v>94</v>
      </c>
      <c r="F161" s="183">
        <v>3</v>
      </c>
      <c r="G161" s="183">
        <v>3</v>
      </c>
      <c r="H161" s="183">
        <v>3</v>
      </c>
      <c r="I161" s="183">
        <v>4</v>
      </c>
      <c r="J161" s="183">
        <v>3</v>
      </c>
      <c r="K161" s="183">
        <v>3</v>
      </c>
      <c r="L161" s="183">
        <v>3</v>
      </c>
      <c r="M161" s="183">
        <v>4</v>
      </c>
      <c r="N161" s="183">
        <v>3</v>
      </c>
      <c r="O161" s="184" t="s">
        <v>134</v>
      </c>
    </row>
    <row r="162" spans="1:15">
      <c r="A162" s="182">
        <v>141</v>
      </c>
      <c r="B162" s="183">
        <v>31</v>
      </c>
      <c r="C162" s="182" t="s">
        <v>131</v>
      </c>
      <c r="D162" s="182" t="s">
        <v>86</v>
      </c>
      <c r="E162" s="182" t="s">
        <v>94</v>
      </c>
      <c r="F162" s="183">
        <v>3</v>
      </c>
      <c r="G162" s="183">
        <v>3</v>
      </c>
      <c r="H162" s="183">
        <v>3</v>
      </c>
      <c r="I162" s="183">
        <v>3</v>
      </c>
      <c r="J162" s="183">
        <v>3</v>
      </c>
      <c r="K162" s="183">
        <v>3</v>
      </c>
      <c r="L162" s="183">
        <v>3</v>
      </c>
      <c r="M162" s="183">
        <v>3</v>
      </c>
      <c r="N162" s="183">
        <v>3</v>
      </c>
      <c r="O162" s="184" t="s">
        <v>134</v>
      </c>
    </row>
    <row r="163" spans="1:15">
      <c r="A163" s="182">
        <v>142</v>
      </c>
      <c r="B163" s="183">
        <v>22</v>
      </c>
      <c r="C163" s="182" t="s">
        <v>131</v>
      </c>
      <c r="D163" s="182" t="s">
        <v>84</v>
      </c>
      <c r="E163" s="182" t="s">
        <v>94</v>
      </c>
      <c r="F163" s="183">
        <v>4</v>
      </c>
      <c r="G163" s="183">
        <v>4</v>
      </c>
      <c r="H163" s="183">
        <v>4</v>
      </c>
      <c r="I163" s="183">
        <v>4</v>
      </c>
      <c r="J163" s="183">
        <v>4</v>
      </c>
      <c r="K163" s="183">
        <v>4</v>
      </c>
      <c r="L163" s="183">
        <v>4</v>
      </c>
      <c r="M163" s="183">
        <v>4</v>
      </c>
      <c r="N163" s="183">
        <v>4</v>
      </c>
      <c r="O163" s="184" t="s">
        <v>162</v>
      </c>
    </row>
    <row r="164" spans="1:15">
      <c r="A164" s="182">
        <v>143</v>
      </c>
      <c r="B164" s="183">
        <v>21</v>
      </c>
      <c r="C164" s="182" t="s">
        <v>131</v>
      </c>
      <c r="D164" s="182" t="s">
        <v>84</v>
      </c>
      <c r="E164" s="182" t="s">
        <v>94</v>
      </c>
      <c r="F164" s="183">
        <v>3</v>
      </c>
      <c r="G164" s="183">
        <v>3</v>
      </c>
      <c r="H164" s="183">
        <v>3</v>
      </c>
      <c r="I164" s="183">
        <v>4</v>
      </c>
      <c r="J164" s="183">
        <v>3</v>
      </c>
      <c r="K164" s="183">
        <v>3</v>
      </c>
      <c r="L164" s="183">
        <v>3</v>
      </c>
      <c r="M164" s="183">
        <v>3</v>
      </c>
      <c r="N164" s="183">
        <v>4</v>
      </c>
      <c r="O164" s="184" t="s">
        <v>831</v>
      </c>
    </row>
    <row r="165" spans="1:15">
      <c r="A165" s="182">
        <v>144</v>
      </c>
      <c r="B165" s="183">
        <v>23</v>
      </c>
      <c r="C165" s="182" t="s">
        <v>131</v>
      </c>
      <c r="D165" s="182" t="s">
        <v>86</v>
      </c>
      <c r="E165" s="182" t="s">
        <v>94</v>
      </c>
      <c r="F165" s="183">
        <v>4</v>
      </c>
      <c r="G165" s="183">
        <v>4</v>
      </c>
      <c r="H165" s="183">
        <v>4</v>
      </c>
      <c r="I165" s="183">
        <v>4</v>
      </c>
      <c r="J165" s="183">
        <v>4</v>
      </c>
      <c r="K165" s="183">
        <v>4</v>
      </c>
      <c r="L165" s="183">
        <v>4</v>
      </c>
      <c r="M165" s="183">
        <v>4</v>
      </c>
      <c r="N165" s="183">
        <v>4</v>
      </c>
      <c r="O165" s="184" t="s">
        <v>832</v>
      </c>
    </row>
    <row r="166" spans="1:15">
      <c r="A166" s="182">
        <v>145</v>
      </c>
      <c r="B166" s="183">
        <v>21</v>
      </c>
      <c r="C166" s="182" t="s">
        <v>135</v>
      </c>
      <c r="D166" s="182" t="s">
        <v>88</v>
      </c>
      <c r="E166" s="182" t="s">
        <v>94</v>
      </c>
      <c r="F166" s="183">
        <v>4</v>
      </c>
      <c r="G166" s="183">
        <v>3</v>
      </c>
      <c r="H166" s="183">
        <v>3</v>
      </c>
      <c r="I166" s="183">
        <v>4</v>
      </c>
      <c r="J166" s="183">
        <v>4</v>
      </c>
      <c r="K166" s="183">
        <v>3</v>
      </c>
      <c r="L166" s="183">
        <v>4</v>
      </c>
      <c r="M166" s="183">
        <v>1</v>
      </c>
      <c r="N166" s="183">
        <v>4</v>
      </c>
      <c r="O166" s="184" t="s">
        <v>833</v>
      </c>
    </row>
    <row r="167" spans="1:15">
      <c r="A167" s="182">
        <v>146</v>
      </c>
      <c r="B167" s="183">
        <v>20</v>
      </c>
      <c r="C167" s="182" t="s">
        <v>131</v>
      </c>
      <c r="D167" s="182" t="s">
        <v>88</v>
      </c>
      <c r="E167" s="182" t="s">
        <v>94</v>
      </c>
      <c r="F167" s="183">
        <v>4</v>
      </c>
      <c r="G167" s="183">
        <v>4</v>
      </c>
      <c r="H167" s="183">
        <v>4</v>
      </c>
      <c r="I167" s="183">
        <v>4</v>
      </c>
      <c r="J167" s="183">
        <v>4</v>
      </c>
      <c r="K167" s="183">
        <v>4</v>
      </c>
      <c r="L167" s="183">
        <v>4</v>
      </c>
      <c r="M167" s="183">
        <v>4</v>
      </c>
      <c r="N167" s="183">
        <v>4</v>
      </c>
      <c r="O167" s="184" t="s">
        <v>834</v>
      </c>
    </row>
    <row r="168" spans="1:15">
      <c r="A168" s="182">
        <v>147</v>
      </c>
      <c r="B168" s="183">
        <v>20</v>
      </c>
      <c r="C168" s="182" t="s">
        <v>131</v>
      </c>
      <c r="D168" s="182" t="s">
        <v>88</v>
      </c>
      <c r="E168" s="182" t="s">
        <v>94</v>
      </c>
      <c r="F168" s="183">
        <v>4</v>
      </c>
      <c r="G168" s="183">
        <v>4</v>
      </c>
      <c r="H168" s="183">
        <v>4</v>
      </c>
      <c r="I168" s="183">
        <v>3</v>
      </c>
      <c r="J168" s="183">
        <v>4</v>
      </c>
      <c r="K168" s="183">
        <v>4</v>
      </c>
      <c r="L168" s="183">
        <v>4</v>
      </c>
      <c r="M168" s="183">
        <v>4</v>
      </c>
      <c r="N168" s="183">
        <v>4</v>
      </c>
      <c r="O168" s="184" t="s">
        <v>144</v>
      </c>
    </row>
    <row r="169" spans="1:15">
      <c r="A169" s="182">
        <v>148</v>
      </c>
      <c r="B169" s="183">
        <v>31</v>
      </c>
      <c r="C169" s="182" t="s">
        <v>131</v>
      </c>
      <c r="D169" s="182" t="s">
        <v>86</v>
      </c>
      <c r="E169" s="182" t="s">
        <v>94</v>
      </c>
      <c r="F169" s="183">
        <v>3</v>
      </c>
      <c r="G169" s="183">
        <v>3</v>
      </c>
      <c r="H169" s="183">
        <v>3</v>
      </c>
      <c r="I169" s="183">
        <v>4</v>
      </c>
      <c r="J169" s="183">
        <v>3</v>
      </c>
      <c r="K169" s="183">
        <v>3</v>
      </c>
      <c r="L169" s="183">
        <v>3</v>
      </c>
      <c r="M169" s="183">
        <v>4</v>
      </c>
      <c r="N169" s="183">
        <v>3</v>
      </c>
      <c r="O169" s="184" t="s">
        <v>134</v>
      </c>
    </row>
    <row r="170" spans="1:15">
      <c r="A170" s="182">
        <v>149</v>
      </c>
      <c r="B170" s="183">
        <v>21</v>
      </c>
      <c r="C170" s="182" t="s">
        <v>135</v>
      </c>
      <c r="D170" s="182" t="s">
        <v>84</v>
      </c>
      <c r="E170" s="182" t="s">
        <v>94</v>
      </c>
      <c r="F170" s="183">
        <v>4</v>
      </c>
      <c r="G170" s="183">
        <v>4</v>
      </c>
      <c r="H170" s="183">
        <v>4</v>
      </c>
      <c r="I170" s="183">
        <v>4</v>
      </c>
      <c r="J170" s="183">
        <v>4</v>
      </c>
      <c r="K170" s="183">
        <v>4</v>
      </c>
      <c r="L170" s="183">
        <v>4</v>
      </c>
      <c r="M170" s="183">
        <v>4</v>
      </c>
      <c r="N170" s="183">
        <v>4</v>
      </c>
      <c r="O170" s="184" t="s">
        <v>835</v>
      </c>
    </row>
    <row r="171" spans="1:15">
      <c r="A171" s="182">
        <v>150</v>
      </c>
      <c r="B171" s="183">
        <v>22</v>
      </c>
      <c r="C171" s="182" t="s">
        <v>131</v>
      </c>
      <c r="D171" s="182" t="s">
        <v>84</v>
      </c>
      <c r="E171" s="182" t="s">
        <v>94</v>
      </c>
      <c r="F171" s="183">
        <v>4</v>
      </c>
      <c r="G171" s="183">
        <v>4</v>
      </c>
      <c r="H171" s="183">
        <v>3</v>
      </c>
      <c r="I171" s="183">
        <v>4</v>
      </c>
      <c r="J171" s="183">
        <v>3</v>
      </c>
      <c r="K171" s="183">
        <v>3</v>
      </c>
      <c r="L171" s="183">
        <v>3</v>
      </c>
      <c r="M171" s="183">
        <v>4</v>
      </c>
      <c r="N171" s="183">
        <v>3</v>
      </c>
      <c r="O171" s="184" t="s">
        <v>182</v>
      </c>
    </row>
    <row r="172" spans="1:15">
      <c r="A172" s="182">
        <v>151</v>
      </c>
      <c r="B172" s="183">
        <v>21</v>
      </c>
      <c r="C172" s="182" t="s">
        <v>131</v>
      </c>
      <c r="D172" s="182" t="s">
        <v>84</v>
      </c>
      <c r="E172" s="182" t="s">
        <v>94</v>
      </c>
      <c r="F172" s="183">
        <v>4</v>
      </c>
      <c r="G172" s="183">
        <v>4</v>
      </c>
      <c r="H172" s="183">
        <v>4</v>
      </c>
      <c r="I172" s="183">
        <v>4</v>
      </c>
      <c r="J172" s="183">
        <v>4</v>
      </c>
      <c r="K172" s="183">
        <v>4</v>
      </c>
      <c r="L172" s="183">
        <v>4</v>
      </c>
      <c r="M172" s="183">
        <v>4</v>
      </c>
      <c r="N172" s="183">
        <v>3</v>
      </c>
      <c r="O172" s="184" t="s">
        <v>139</v>
      </c>
    </row>
    <row r="173" spans="1:15">
      <c r="A173" s="182">
        <v>152</v>
      </c>
      <c r="B173" s="183">
        <v>31</v>
      </c>
      <c r="C173" s="182" t="s">
        <v>131</v>
      </c>
      <c r="D173" s="182" t="s">
        <v>86</v>
      </c>
      <c r="E173" s="182" t="s">
        <v>94</v>
      </c>
      <c r="F173" s="183">
        <v>3</v>
      </c>
      <c r="G173" s="183">
        <v>3</v>
      </c>
      <c r="H173" s="183">
        <v>3</v>
      </c>
      <c r="I173" s="183">
        <v>4</v>
      </c>
      <c r="J173" s="183">
        <v>3</v>
      </c>
      <c r="K173" s="183">
        <v>3</v>
      </c>
      <c r="L173" s="183">
        <v>3</v>
      </c>
      <c r="M173" s="183">
        <v>4</v>
      </c>
      <c r="N173" s="183">
        <v>3</v>
      </c>
      <c r="O173" s="184" t="s">
        <v>134</v>
      </c>
    </row>
    <row r="174" spans="1:15">
      <c r="A174" s="182">
        <v>153</v>
      </c>
      <c r="B174" s="183">
        <v>20</v>
      </c>
      <c r="C174" s="182" t="s">
        <v>131</v>
      </c>
      <c r="D174" s="182" t="s">
        <v>86</v>
      </c>
      <c r="E174" s="182" t="s">
        <v>94</v>
      </c>
      <c r="F174" s="183">
        <v>4</v>
      </c>
      <c r="G174" s="183">
        <v>4</v>
      </c>
      <c r="H174" s="183">
        <v>4</v>
      </c>
      <c r="I174" s="183">
        <v>4</v>
      </c>
      <c r="J174" s="183">
        <v>4</v>
      </c>
      <c r="K174" s="183">
        <v>4</v>
      </c>
      <c r="L174" s="183">
        <v>4</v>
      </c>
      <c r="M174" s="183">
        <v>4</v>
      </c>
      <c r="N174" s="183">
        <v>4</v>
      </c>
      <c r="O174" s="184" t="s">
        <v>134</v>
      </c>
    </row>
    <row r="175" spans="1:15">
      <c r="A175" s="182">
        <v>154</v>
      </c>
      <c r="B175" s="183">
        <v>20</v>
      </c>
      <c r="C175" s="182" t="s">
        <v>131</v>
      </c>
      <c r="D175" s="182" t="s">
        <v>86</v>
      </c>
      <c r="E175" s="182" t="s">
        <v>94</v>
      </c>
      <c r="F175" s="183">
        <v>4</v>
      </c>
      <c r="G175" s="183">
        <v>4</v>
      </c>
      <c r="H175" s="183">
        <v>4</v>
      </c>
      <c r="I175" s="183">
        <v>4</v>
      </c>
      <c r="J175" s="183">
        <v>4</v>
      </c>
      <c r="K175" s="183">
        <v>4</v>
      </c>
      <c r="L175" s="183">
        <v>4</v>
      </c>
      <c r="M175" s="183">
        <v>4</v>
      </c>
      <c r="N175" s="183">
        <v>4</v>
      </c>
      <c r="O175" s="184" t="s">
        <v>134</v>
      </c>
    </row>
    <row r="176" spans="1:15">
      <c r="A176" s="182">
        <v>155</v>
      </c>
      <c r="B176" s="183">
        <v>20</v>
      </c>
      <c r="C176" s="182" t="s">
        <v>131</v>
      </c>
      <c r="D176" s="182" t="s">
        <v>86</v>
      </c>
      <c r="E176" s="182" t="s">
        <v>94</v>
      </c>
      <c r="F176" s="183">
        <v>4</v>
      </c>
      <c r="G176" s="183">
        <v>4</v>
      </c>
      <c r="H176" s="183">
        <v>4</v>
      </c>
      <c r="I176" s="183">
        <v>4</v>
      </c>
      <c r="J176" s="183">
        <v>4</v>
      </c>
      <c r="K176" s="183">
        <v>4</v>
      </c>
      <c r="L176" s="183">
        <v>4</v>
      </c>
      <c r="M176" s="183">
        <v>4</v>
      </c>
      <c r="N176" s="183">
        <v>4</v>
      </c>
      <c r="O176" s="184" t="s">
        <v>134</v>
      </c>
    </row>
    <row r="177" spans="1:15">
      <c r="A177" s="182">
        <v>156</v>
      </c>
      <c r="B177" s="183">
        <v>20</v>
      </c>
      <c r="C177" s="182" t="s">
        <v>135</v>
      </c>
      <c r="D177" s="182" t="s">
        <v>86</v>
      </c>
      <c r="E177" s="182" t="s">
        <v>94</v>
      </c>
      <c r="F177" s="183">
        <v>4</v>
      </c>
      <c r="G177" s="183">
        <v>4</v>
      </c>
      <c r="H177" s="183">
        <v>4</v>
      </c>
      <c r="I177" s="183">
        <v>4</v>
      </c>
      <c r="J177" s="183">
        <v>4</v>
      </c>
      <c r="K177" s="183">
        <v>4</v>
      </c>
      <c r="L177" s="183">
        <v>4</v>
      </c>
      <c r="M177" s="183">
        <v>4</v>
      </c>
      <c r="N177" s="183">
        <v>4</v>
      </c>
      <c r="O177" s="184" t="s">
        <v>134</v>
      </c>
    </row>
    <row r="178" spans="1:15">
      <c r="A178" s="182">
        <v>157</v>
      </c>
      <c r="B178" s="183">
        <v>21</v>
      </c>
      <c r="C178" s="182" t="s">
        <v>131</v>
      </c>
      <c r="D178" s="182" t="s">
        <v>84</v>
      </c>
      <c r="E178" s="182" t="s">
        <v>94</v>
      </c>
      <c r="F178" s="183">
        <v>4</v>
      </c>
      <c r="G178" s="183">
        <v>4</v>
      </c>
      <c r="H178" s="183">
        <v>3</v>
      </c>
      <c r="I178" s="183">
        <v>4</v>
      </c>
      <c r="J178" s="183">
        <v>3</v>
      </c>
      <c r="K178" s="183">
        <v>3</v>
      </c>
      <c r="L178" s="183">
        <v>3</v>
      </c>
      <c r="M178" s="183">
        <v>4</v>
      </c>
      <c r="N178" s="183">
        <v>3</v>
      </c>
      <c r="O178" s="184" t="s">
        <v>22</v>
      </c>
    </row>
    <row r="179" spans="1:15" ht="28.8">
      <c r="A179" s="182">
        <v>158</v>
      </c>
      <c r="B179" s="183">
        <v>19</v>
      </c>
      <c r="C179" s="182" t="s">
        <v>131</v>
      </c>
      <c r="D179" s="182" t="s">
        <v>86</v>
      </c>
      <c r="E179" s="182" t="s">
        <v>94</v>
      </c>
      <c r="F179" s="183">
        <v>4</v>
      </c>
      <c r="G179" s="183">
        <v>4</v>
      </c>
      <c r="H179" s="183">
        <v>4</v>
      </c>
      <c r="I179" s="183">
        <v>4</v>
      </c>
      <c r="J179" s="183">
        <v>4</v>
      </c>
      <c r="K179" s="183">
        <v>4</v>
      </c>
      <c r="L179" s="183">
        <v>4</v>
      </c>
      <c r="M179" s="183">
        <v>4</v>
      </c>
      <c r="N179" s="183">
        <v>4</v>
      </c>
      <c r="O179" s="184" t="s">
        <v>836</v>
      </c>
    </row>
    <row r="180" spans="1:15" ht="28.8">
      <c r="A180" s="182">
        <v>159</v>
      </c>
      <c r="B180" s="183">
        <v>18</v>
      </c>
      <c r="C180" s="182" t="s">
        <v>131</v>
      </c>
      <c r="D180" s="182" t="s">
        <v>86</v>
      </c>
      <c r="E180" s="182" t="s">
        <v>94</v>
      </c>
      <c r="F180" s="183">
        <v>4</v>
      </c>
      <c r="G180" s="183">
        <v>4</v>
      </c>
      <c r="H180" s="183">
        <v>4</v>
      </c>
      <c r="I180" s="183">
        <v>4</v>
      </c>
      <c r="J180" s="183">
        <v>3</v>
      </c>
      <c r="K180" s="183">
        <v>4</v>
      </c>
      <c r="L180" s="183">
        <v>4</v>
      </c>
      <c r="M180" s="183">
        <v>4</v>
      </c>
      <c r="N180" s="183">
        <v>4</v>
      </c>
      <c r="O180" s="184" t="s">
        <v>837</v>
      </c>
    </row>
    <row r="181" spans="1:15" ht="28.8">
      <c r="A181" s="182">
        <v>160</v>
      </c>
      <c r="B181" s="183">
        <v>18</v>
      </c>
      <c r="C181" s="182" t="s">
        <v>131</v>
      </c>
      <c r="D181" s="182" t="s">
        <v>86</v>
      </c>
      <c r="E181" s="182" t="s">
        <v>94</v>
      </c>
      <c r="F181" s="183">
        <v>4</v>
      </c>
      <c r="G181" s="183">
        <v>4</v>
      </c>
      <c r="H181" s="183">
        <v>4</v>
      </c>
      <c r="I181" s="183">
        <v>4</v>
      </c>
      <c r="J181" s="183">
        <v>3</v>
      </c>
      <c r="K181" s="183">
        <v>4</v>
      </c>
      <c r="L181" s="183">
        <v>4</v>
      </c>
      <c r="M181" s="183">
        <v>4</v>
      </c>
      <c r="N181" s="183">
        <v>4</v>
      </c>
      <c r="O181" s="184" t="s">
        <v>837</v>
      </c>
    </row>
    <row r="182" spans="1:15">
      <c r="A182" s="182">
        <v>161</v>
      </c>
      <c r="B182" s="183">
        <v>21</v>
      </c>
      <c r="C182" s="182" t="s">
        <v>131</v>
      </c>
      <c r="D182" s="182" t="s">
        <v>84</v>
      </c>
      <c r="E182" s="182" t="s">
        <v>94</v>
      </c>
      <c r="F182" s="183">
        <v>4</v>
      </c>
      <c r="G182" s="183">
        <v>4</v>
      </c>
      <c r="H182" s="183">
        <v>4</v>
      </c>
      <c r="I182" s="183">
        <v>4</v>
      </c>
      <c r="J182" s="183">
        <v>4</v>
      </c>
      <c r="K182" s="183">
        <v>4</v>
      </c>
      <c r="L182" s="183">
        <v>4</v>
      </c>
      <c r="M182" s="183">
        <v>4</v>
      </c>
      <c r="N182" s="183">
        <v>4</v>
      </c>
      <c r="O182" s="184" t="s">
        <v>134</v>
      </c>
    </row>
    <row r="183" spans="1:15">
      <c r="A183" s="182">
        <v>162</v>
      </c>
      <c r="B183" s="183">
        <v>20</v>
      </c>
      <c r="C183" s="182" t="s">
        <v>131</v>
      </c>
      <c r="D183" s="182" t="s">
        <v>84</v>
      </c>
      <c r="E183" s="182" t="s">
        <v>94</v>
      </c>
      <c r="F183" s="183">
        <v>4</v>
      </c>
      <c r="G183" s="183">
        <v>4</v>
      </c>
      <c r="H183" s="183">
        <v>4</v>
      </c>
      <c r="I183" s="183">
        <v>4</v>
      </c>
      <c r="J183" s="183">
        <v>4</v>
      </c>
      <c r="K183" s="183">
        <v>4</v>
      </c>
      <c r="L183" s="183">
        <v>4</v>
      </c>
      <c r="M183" s="183">
        <v>4</v>
      </c>
      <c r="N183" s="183">
        <v>4</v>
      </c>
      <c r="O183" s="184" t="s">
        <v>838</v>
      </c>
    </row>
    <row r="184" spans="1:15">
      <c r="A184" s="182">
        <v>163</v>
      </c>
      <c r="B184" s="183">
        <v>20</v>
      </c>
      <c r="C184" s="182" t="s">
        <v>131</v>
      </c>
      <c r="D184" s="182" t="s">
        <v>84</v>
      </c>
      <c r="E184" s="182" t="s">
        <v>94</v>
      </c>
      <c r="F184" s="183">
        <v>4</v>
      </c>
      <c r="G184" s="183">
        <v>4</v>
      </c>
      <c r="H184" s="183">
        <v>4</v>
      </c>
      <c r="I184" s="183">
        <v>4</v>
      </c>
      <c r="J184" s="183">
        <v>4</v>
      </c>
      <c r="K184" s="183">
        <v>4</v>
      </c>
      <c r="L184" s="183">
        <v>4</v>
      </c>
      <c r="M184" s="183">
        <v>4</v>
      </c>
      <c r="N184" s="183">
        <v>4</v>
      </c>
      <c r="O184" s="184" t="s">
        <v>839</v>
      </c>
    </row>
    <row r="185" spans="1:15">
      <c r="A185" s="182">
        <v>164</v>
      </c>
      <c r="B185" s="183">
        <v>44</v>
      </c>
      <c r="C185" s="182" t="s">
        <v>131</v>
      </c>
      <c r="D185" s="182" t="s">
        <v>86</v>
      </c>
      <c r="E185" s="182" t="s">
        <v>132</v>
      </c>
      <c r="F185" s="183">
        <v>4</v>
      </c>
      <c r="G185" s="183">
        <v>4</v>
      </c>
      <c r="H185" s="183">
        <v>4</v>
      </c>
      <c r="I185" s="183">
        <v>4</v>
      </c>
      <c r="J185" s="183">
        <v>4</v>
      </c>
      <c r="K185" s="183">
        <v>4</v>
      </c>
      <c r="L185" s="183">
        <v>4</v>
      </c>
      <c r="M185" s="183">
        <v>4</v>
      </c>
      <c r="N185" s="183">
        <v>4</v>
      </c>
      <c r="O185" s="184" t="s">
        <v>840</v>
      </c>
    </row>
    <row r="186" spans="1:15">
      <c r="A186" s="182">
        <v>165</v>
      </c>
      <c r="B186" s="183">
        <v>44</v>
      </c>
      <c r="C186" s="182" t="s">
        <v>131</v>
      </c>
      <c r="D186" s="182" t="s">
        <v>86</v>
      </c>
      <c r="E186" s="182" t="s">
        <v>132</v>
      </c>
      <c r="F186" s="183">
        <v>4</v>
      </c>
      <c r="G186" s="183">
        <v>4</v>
      </c>
      <c r="H186" s="183">
        <v>4</v>
      </c>
      <c r="I186" s="183">
        <v>4</v>
      </c>
      <c r="J186" s="183">
        <v>4</v>
      </c>
      <c r="K186" s="183">
        <v>4</v>
      </c>
      <c r="L186" s="183">
        <v>4</v>
      </c>
      <c r="M186" s="183">
        <v>4</v>
      </c>
      <c r="N186" s="183">
        <v>4</v>
      </c>
      <c r="O186" s="184" t="s">
        <v>841</v>
      </c>
    </row>
    <row r="187" spans="1:15">
      <c r="A187" s="182">
        <v>166</v>
      </c>
      <c r="B187" s="183">
        <v>20</v>
      </c>
      <c r="C187" s="182" t="s">
        <v>131</v>
      </c>
      <c r="D187" s="182" t="s">
        <v>84</v>
      </c>
      <c r="E187" s="182" t="s">
        <v>94</v>
      </c>
      <c r="F187" s="183">
        <v>4</v>
      </c>
      <c r="G187" s="183">
        <v>4</v>
      </c>
      <c r="H187" s="183">
        <v>4</v>
      </c>
      <c r="I187" s="183">
        <v>4</v>
      </c>
      <c r="J187" s="183">
        <v>4</v>
      </c>
      <c r="K187" s="183">
        <v>4</v>
      </c>
      <c r="L187" s="183">
        <v>4</v>
      </c>
      <c r="M187" s="183">
        <v>4</v>
      </c>
      <c r="N187" s="183">
        <v>3</v>
      </c>
      <c r="O187" s="184" t="s">
        <v>842</v>
      </c>
    </row>
    <row r="188" spans="1:15">
      <c r="A188" s="182">
        <v>167</v>
      </c>
      <c r="B188" s="183">
        <v>21</v>
      </c>
      <c r="C188" s="182" t="s">
        <v>131</v>
      </c>
      <c r="D188" s="182" t="s">
        <v>88</v>
      </c>
      <c r="E188" s="182" t="s">
        <v>94</v>
      </c>
      <c r="F188" s="183">
        <v>4</v>
      </c>
      <c r="G188" s="183">
        <v>4</v>
      </c>
      <c r="H188" s="183">
        <v>4</v>
      </c>
      <c r="I188" s="183">
        <v>4</v>
      </c>
      <c r="J188" s="183">
        <v>4</v>
      </c>
      <c r="K188" s="183">
        <v>4</v>
      </c>
      <c r="L188" s="183">
        <v>4</v>
      </c>
      <c r="M188" s="183">
        <v>4</v>
      </c>
      <c r="N188" s="183">
        <v>4</v>
      </c>
      <c r="O188" s="184" t="s">
        <v>134</v>
      </c>
    </row>
    <row r="189" spans="1:15">
      <c r="A189" s="182">
        <v>168</v>
      </c>
      <c r="B189" s="183">
        <v>20</v>
      </c>
      <c r="C189" s="182" t="s">
        <v>131</v>
      </c>
      <c r="D189" s="182" t="s">
        <v>86</v>
      </c>
      <c r="E189" s="182" t="s">
        <v>94</v>
      </c>
      <c r="F189" s="183">
        <v>4</v>
      </c>
      <c r="G189" s="183">
        <v>4</v>
      </c>
      <c r="H189" s="183">
        <v>4</v>
      </c>
      <c r="I189" s="183">
        <v>4</v>
      </c>
      <c r="J189" s="183">
        <v>4</v>
      </c>
      <c r="K189" s="183">
        <v>4</v>
      </c>
      <c r="L189" s="183">
        <v>4</v>
      </c>
      <c r="M189" s="183">
        <v>4</v>
      </c>
      <c r="N189" s="183">
        <v>4</v>
      </c>
      <c r="O189" s="184" t="s">
        <v>140</v>
      </c>
    </row>
    <row r="190" spans="1:15">
      <c r="A190" s="182">
        <v>169</v>
      </c>
      <c r="B190" s="183">
        <v>21</v>
      </c>
      <c r="C190" s="182" t="s">
        <v>131</v>
      </c>
      <c r="D190" s="182" t="s">
        <v>84</v>
      </c>
      <c r="E190" s="182" t="s">
        <v>94</v>
      </c>
      <c r="F190" s="183">
        <v>3</v>
      </c>
      <c r="G190" s="183">
        <v>3</v>
      </c>
      <c r="H190" s="183">
        <v>3</v>
      </c>
      <c r="I190" s="183">
        <v>4</v>
      </c>
      <c r="J190" s="183">
        <v>3</v>
      </c>
      <c r="K190" s="183">
        <v>3</v>
      </c>
      <c r="L190" s="183">
        <v>3</v>
      </c>
      <c r="M190" s="183">
        <v>4</v>
      </c>
      <c r="N190" s="183">
        <v>3</v>
      </c>
      <c r="O190" s="184" t="s">
        <v>497</v>
      </c>
    </row>
    <row r="191" spans="1:15">
      <c r="A191" s="182">
        <v>170</v>
      </c>
      <c r="B191" s="183">
        <v>21</v>
      </c>
      <c r="C191" s="182" t="s">
        <v>131</v>
      </c>
      <c r="D191" s="182" t="s">
        <v>84</v>
      </c>
      <c r="E191" s="182" t="s">
        <v>94</v>
      </c>
      <c r="F191" s="183">
        <v>3</v>
      </c>
      <c r="G191" s="183">
        <v>3</v>
      </c>
      <c r="H191" s="183">
        <v>3</v>
      </c>
      <c r="I191" s="183">
        <v>4</v>
      </c>
      <c r="J191" s="183">
        <v>3</v>
      </c>
      <c r="K191" s="183">
        <v>3</v>
      </c>
      <c r="L191" s="183">
        <v>3</v>
      </c>
      <c r="M191" s="183">
        <v>4</v>
      </c>
      <c r="N191" s="183">
        <v>3</v>
      </c>
      <c r="O191" s="184" t="s">
        <v>843</v>
      </c>
    </row>
    <row r="192" spans="1:15">
      <c r="A192" s="182">
        <v>171</v>
      </c>
      <c r="B192" s="183">
        <v>22</v>
      </c>
      <c r="C192" s="182" t="s">
        <v>131</v>
      </c>
      <c r="D192" s="182" t="s">
        <v>84</v>
      </c>
      <c r="E192" s="182" t="s">
        <v>94</v>
      </c>
      <c r="F192" s="183">
        <v>4</v>
      </c>
      <c r="G192" s="183">
        <v>4</v>
      </c>
      <c r="H192" s="183">
        <v>4</v>
      </c>
      <c r="I192" s="183">
        <v>4</v>
      </c>
      <c r="J192" s="183">
        <v>4</v>
      </c>
      <c r="K192" s="183">
        <v>4</v>
      </c>
      <c r="L192" s="183">
        <v>4</v>
      </c>
      <c r="M192" s="183">
        <v>4</v>
      </c>
      <c r="N192" s="183">
        <v>4</v>
      </c>
      <c r="O192" s="184" t="s">
        <v>134</v>
      </c>
    </row>
    <row r="193" spans="1:15">
      <c r="A193" s="182">
        <v>172</v>
      </c>
      <c r="B193" s="183">
        <v>20</v>
      </c>
      <c r="C193" s="182" t="s">
        <v>131</v>
      </c>
      <c r="D193" s="182" t="s">
        <v>88</v>
      </c>
      <c r="E193" s="182" t="s">
        <v>94</v>
      </c>
      <c r="F193" s="183">
        <v>4</v>
      </c>
      <c r="G193" s="183">
        <v>4</v>
      </c>
      <c r="H193" s="183">
        <v>4</v>
      </c>
      <c r="I193" s="183">
        <v>4</v>
      </c>
      <c r="J193" s="183">
        <v>4</v>
      </c>
      <c r="K193" s="183">
        <v>4</v>
      </c>
      <c r="L193" s="183">
        <v>4</v>
      </c>
      <c r="M193" s="183">
        <v>4</v>
      </c>
      <c r="N193" s="183">
        <v>4</v>
      </c>
      <c r="O193" s="184" t="s">
        <v>844</v>
      </c>
    </row>
    <row r="194" spans="1:15">
      <c r="A194" s="182">
        <v>173</v>
      </c>
      <c r="B194" s="183">
        <v>21</v>
      </c>
      <c r="C194" s="182" t="s">
        <v>131</v>
      </c>
      <c r="D194" s="182" t="s">
        <v>84</v>
      </c>
      <c r="E194" s="182" t="s">
        <v>94</v>
      </c>
      <c r="F194" s="183">
        <v>4</v>
      </c>
      <c r="G194" s="183">
        <v>4</v>
      </c>
      <c r="H194" s="183">
        <v>4</v>
      </c>
      <c r="I194" s="183">
        <v>4</v>
      </c>
      <c r="J194" s="183">
        <v>4</v>
      </c>
      <c r="K194" s="183">
        <v>4</v>
      </c>
      <c r="L194" s="183">
        <v>4</v>
      </c>
      <c r="M194" s="183">
        <v>4</v>
      </c>
      <c r="N194" s="183">
        <v>4</v>
      </c>
      <c r="O194" s="184" t="s">
        <v>22</v>
      </c>
    </row>
    <row r="195" spans="1:15">
      <c r="A195" s="182">
        <v>174</v>
      </c>
      <c r="B195" s="183">
        <v>21</v>
      </c>
      <c r="C195" s="182" t="s">
        <v>131</v>
      </c>
      <c r="D195" s="182" t="s">
        <v>84</v>
      </c>
      <c r="E195" s="182" t="s">
        <v>94</v>
      </c>
      <c r="F195" s="183">
        <v>4</v>
      </c>
      <c r="G195" s="183">
        <v>4</v>
      </c>
      <c r="H195" s="183">
        <v>4</v>
      </c>
      <c r="I195" s="183">
        <v>4</v>
      </c>
      <c r="J195" s="183">
        <v>4</v>
      </c>
      <c r="K195" s="183">
        <v>4</v>
      </c>
      <c r="L195" s="183">
        <v>4</v>
      </c>
      <c r="M195" s="183">
        <v>4</v>
      </c>
      <c r="N195" s="183">
        <v>4</v>
      </c>
      <c r="O195" s="184" t="s">
        <v>22</v>
      </c>
    </row>
    <row r="196" spans="1:15">
      <c r="A196" s="182">
        <v>175</v>
      </c>
      <c r="B196" s="183">
        <v>20</v>
      </c>
      <c r="C196" s="182" t="s">
        <v>131</v>
      </c>
      <c r="D196" s="182" t="s">
        <v>86</v>
      </c>
      <c r="E196" s="182" t="s">
        <v>94</v>
      </c>
      <c r="F196" s="183">
        <v>3</v>
      </c>
      <c r="G196" s="183">
        <v>3</v>
      </c>
      <c r="H196" s="183">
        <v>4</v>
      </c>
      <c r="I196" s="183">
        <v>4</v>
      </c>
      <c r="J196" s="183">
        <v>3</v>
      </c>
      <c r="K196" s="183">
        <v>4</v>
      </c>
      <c r="L196" s="183">
        <v>3</v>
      </c>
      <c r="M196" s="183">
        <v>4</v>
      </c>
      <c r="N196" s="183">
        <v>4</v>
      </c>
      <c r="O196" s="184" t="s">
        <v>22</v>
      </c>
    </row>
    <row r="197" spans="1:15">
      <c r="A197" s="182">
        <v>176</v>
      </c>
      <c r="B197" s="183">
        <v>23</v>
      </c>
      <c r="C197" s="182" t="s">
        <v>131</v>
      </c>
      <c r="D197" s="182" t="s">
        <v>86</v>
      </c>
      <c r="E197" s="182" t="s">
        <v>94</v>
      </c>
      <c r="F197" s="183">
        <v>3</v>
      </c>
      <c r="G197" s="183">
        <v>3</v>
      </c>
      <c r="H197" s="183">
        <v>3</v>
      </c>
      <c r="I197" s="183">
        <v>3</v>
      </c>
      <c r="J197" s="183">
        <v>3</v>
      </c>
      <c r="K197" s="183">
        <v>3</v>
      </c>
      <c r="L197" s="183">
        <v>3</v>
      </c>
      <c r="M197" s="183">
        <v>4</v>
      </c>
      <c r="N197" s="183">
        <v>3</v>
      </c>
      <c r="O197" s="184" t="s">
        <v>140</v>
      </c>
    </row>
    <row r="198" spans="1:15">
      <c r="A198" s="182">
        <v>177</v>
      </c>
      <c r="B198" s="183">
        <v>23</v>
      </c>
      <c r="C198" s="182" t="s">
        <v>131</v>
      </c>
      <c r="D198" s="182" t="s">
        <v>86</v>
      </c>
      <c r="E198" s="182" t="s">
        <v>94</v>
      </c>
      <c r="F198" s="183">
        <v>3</v>
      </c>
      <c r="G198" s="183">
        <v>3</v>
      </c>
      <c r="H198" s="183">
        <v>3</v>
      </c>
      <c r="I198" s="183">
        <v>4</v>
      </c>
      <c r="J198" s="183">
        <v>3</v>
      </c>
      <c r="K198" s="183">
        <v>3</v>
      </c>
      <c r="L198" s="183">
        <v>4</v>
      </c>
      <c r="M198" s="183">
        <v>4</v>
      </c>
      <c r="N198" s="183">
        <v>3</v>
      </c>
      <c r="O198" s="184" t="s">
        <v>167</v>
      </c>
    </row>
    <row r="199" spans="1:15">
      <c r="A199" s="182">
        <v>178</v>
      </c>
      <c r="B199" s="183">
        <v>21</v>
      </c>
      <c r="C199" s="182" t="s">
        <v>131</v>
      </c>
      <c r="D199" s="182" t="s">
        <v>84</v>
      </c>
      <c r="E199" s="182" t="s">
        <v>94</v>
      </c>
      <c r="F199" s="183">
        <v>4</v>
      </c>
      <c r="G199" s="183">
        <v>4</v>
      </c>
      <c r="H199" s="183">
        <v>4</v>
      </c>
      <c r="I199" s="183">
        <v>4</v>
      </c>
      <c r="J199" s="183">
        <v>4</v>
      </c>
      <c r="K199" s="183">
        <v>4</v>
      </c>
      <c r="L199" s="183">
        <v>4</v>
      </c>
      <c r="M199" s="183">
        <v>4</v>
      </c>
      <c r="N199" s="183">
        <v>4</v>
      </c>
      <c r="O199" s="184" t="s">
        <v>426</v>
      </c>
    </row>
    <row r="200" spans="1:15">
      <c r="A200" s="182">
        <v>179</v>
      </c>
      <c r="B200" s="183">
        <v>22</v>
      </c>
      <c r="C200" s="182" t="s">
        <v>131</v>
      </c>
      <c r="D200" s="182" t="s">
        <v>88</v>
      </c>
      <c r="E200" s="182" t="s">
        <v>94</v>
      </c>
      <c r="F200" s="183">
        <v>4</v>
      </c>
      <c r="G200" s="183">
        <v>4</v>
      </c>
      <c r="H200" s="183">
        <v>4</v>
      </c>
      <c r="I200" s="183">
        <v>4</v>
      </c>
      <c r="J200" s="183">
        <v>4</v>
      </c>
      <c r="K200" s="183">
        <v>4</v>
      </c>
      <c r="L200" s="183">
        <v>4</v>
      </c>
      <c r="M200" s="183">
        <v>4</v>
      </c>
      <c r="N200" s="183">
        <v>4</v>
      </c>
      <c r="O200" s="184" t="s">
        <v>845</v>
      </c>
    </row>
    <row r="201" spans="1:15">
      <c r="A201" s="182">
        <v>180</v>
      </c>
      <c r="B201" s="183">
        <v>22</v>
      </c>
      <c r="C201" s="182" t="s">
        <v>131</v>
      </c>
      <c r="D201" s="182" t="s">
        <v>84</v>
      </c>
      <c r="E201" s="182" t="s">
        <v>94</v>
      </c>
      <c r="F201" s="183">
        <v>4</v>
      </c>
      <c r="G201" s="183">
        <v>4</v>
      </c>
      <c r="H201" s="183">
        <v>4</v>
      </c>
      <c r="I201" s="183">
        <v>4</v>
      </c>
      <c r="J201" s="183">
        <v>4</v>
      </c>
      <c r="K201" s="183">
        <v>4</v>
      </c>
      <c r="L201" s="183">
        <v>4</v>
      </c>
      <c r="M201" s="183">
        <v>4</v>
      </c>
      <c r="N201" s="183">
        <v>4</v>
      </c>
      <c r="O201" s="184" t="s">
        <v>846</v>
      </c>
    </row>
    <row r="202" spans="1:15">
      <c r="A202" s="182">
        <v>181</v>
      </c>
      <c r="B202" s="183">
        <v>44</v>
      </c>
      <c r="C202" s="182" t="s">
        <v>131</v>
      </c>
      <c r="D202" s="182" t="s">
        <v>86</v>
      </c>
      <c r="E202" s="182" t="s">
        <v>132</v>
      </c>
      <c r="F202" s="183">
        <v>4</v>
      </c>
      <c r="G202" s="183">
        <v>4</v>
      </c>
      <c r="H202" s="183">
        <v>4</v>
      </c>
      <c r="I202" s="183">
        <v>4</v>
      </c>
      <c r="J202" s="183">
        <v>4</v>
      </c>
      <c r="K202" s="183">
        <v>4</v>
      </c>
      <c r="L202" s="183">
        <v>4</v>
      </c>
      <c r="M202" s="183">
        <v>4</v>
      </c>
      <c r="N202" s="183">
        <v>4</v>
      </c>
      <c r="O202" s="184" t="s">
        <v>847</v>
      </c>
    </row>
    <row r="203" spans="1:15">
      <c r="A203" s="182">
        <v>182</v>
      </c>
      <c r="B203" s="183">
        <v>21</v>
      </c>
      <c r="C203" s="182" t="s">
        <v>131</v>
      </c>
      <c r="D203" s="182" t="s">
        <v>84</v>
      </c>
      <c r="E203" s="182" t="s">
        <v>94</v>
      </c>
      <c r="F203" s="183">
        <v>4</v>
      </c>
      <c r="G203" s="183">
        <v>4</v>
      </c>
      <c r="H203" s="183">
        <v>4</v>
      </c>
      <c r="I203" s="183">
        <v>4</v>
      </c>
      <c r="J203" s="183">
        <v>4</v>
      </c>
      <c r="K203" s="183">
        <v>4</v>
      </c>
      <c r="L203" s="183">
        <v>4</v>
      </c>
      <c r="M203" s="183">
        <v>4</v>
      </c>
      <c r="N203" s="183">
        <v>4</v>
      </c>
      <c r="O203" s="184" t="s">
        <v>174</v>
      </c>
    </row>
    <row r="204" spans="1:15" ht="28.8">
      <c r="A204" s="182">
        <v>183</v>
      </c>
      <c r="B204" s="183">
        <v>21</v>
      </c>
      <c r="C204" s="182" t="s">
        <v>131</v>
      </c>
      <c r="D204" s="182" t="s">
        <v>84</v>
      </c>
      <c r="E204" s="182" t="s">
        <v>94</v>
      </c>
      <c r="F204" s="183">
        <v>4</v>
      </c>
      <c r="G204" s="183">
        <v>4</v>
      </c>
      <c r="H204" s="183">
        <v>4</v>
      </c>
      <c r="I204" s="183">
        <v>4</v>
      </c>
      <c r="J204" s="183">
        <v>4</v>
      </c>
      <c r="K204" s="183">
        <v>4</v>
      </c>
      <c r="L204" s="183">
        <v>4</v>
      </c>
      <c r="M204" s="183">
        <v>4</v>
      </c>
      <c r="N204" s="183">
        <v>4</v>
      </c>
      <c r="O204" s="184" t="s">
        <v>848</v>
      </c>
    </row>
    <row r="205" spans="1:15">
      <c r="A205" s="182">
        <v>184</v>
      </c>
      <c r="B205" s="183">
        <v>21</v>
      </c>
      <c r="C205" s="182" t="s">
        <v>131</v>
      </c>
      <c r="D205" s="182" t="s">
        <v>84</v>
      </c>
      <c r="E205" s="182" t="s">
        <v>94</v>
      </c>
      <c r="F205" s="183">
        <v>4</v>
      </c>
      <c r="G205" s="183">
        <v>4</v>
      </c>
      <c r="H205" s="183">
        <v>4</v>
      </c>
      <c r="I205" s="183">
        <v>4</v>
      </c>
      <c r="J205" s="183">
        <v>4</v>
      </c>
      <c r="K205" s="183">
        <v>4</v>
      </c>
      <c r="L205" s="183">
        <v>4</v>
      </c>
      <c r="M205" s="183">
        <v>4</v>
      </c>
      <c r="N205" s="183">
        <v>4</v>
      </c>
      <c r="O205" s="184" t="s">
        <v>140</v>
      </c>
    </row>
    <row r="206" spans="1:15" ht="28.8">
      <c r="A206" s="182">
        <v>185</v>
      </c>
      <c r="B206" s="183">
        <v>21</v>
      </c>
      <c r="C206" s="182" t="s">
        <v>131</v>
      </c>
      <c r="D206" s="182" t="s">
        <v>84</v>
      </c>
      <c r="E206" s="182" t="s">
        <v>94</v>
      </c>
      <c r="F206" s="183">
        <v>3</v>
      </c>
      <c r="G206" s="183">
        <v>3</v>
      </c>
      <c r="H206" s="183">
        <v>3</v>
      </c>
      <c r="I206" s="183">
        <v>1</v>
      </c>
      <c r="J206" s="183">
        <v>2</v>
      </c>
      <c r="K206" s="183">
        <v>3</v>
      </c>
      <c r="L206" s="183">
        <v>3</v>
      </c>
      <c r="M206" s="183">
        <v>3</v>
      </c>
      <c r="N206" s="183">
        <v>3</v>
      </c>
      <c r="O206" s="184" t="s">
        <v>849</v>
      </c>
    </row>
    <row r="207" spans="1:15">
      <c r="A207" s="182">
        <v>186</v>
      </c>
      <c r="B207" s="183">
        <v>21</v>
      </c>
      <c r="C207" s="182" t="s">
        <v>131</v>
      </c>
      <c r="D207" s="182" t="s">
        <v>84</v>
      </c>
      <c r="E207" s="182" t="s">
        <v>94</v>
      </c>
      <c r="F207" s="183">
        <v>3</v>
      </c>
      <c r="G207" s="183">
        <v>3</v>
      </c>
      <c r="H207" s="183">
        <v>3</v>
      </c>
      <c r="I207" s="183">
        <v>1</v>
      </c>
      <c r="J207" s="183">
        <v>3</v>
      </c>
      <c r="K207" s="183">
        <v>3</v>
      </c>
      <c r="L207" s="183">
        <v>3</v>
      </c>
      <c r="M207" s="183">
        <v>3</v>
      </c>
      <c r="N207" s="183">
        <v>2</v>
      </c>
      <c r="O207" s="184" t="s">
        <v>497</v>
      </c>
    </row>
    <row r="208" spans="1:15">
      <c r="A208" s="182">
        <v>187</v>
      </c>
      <c r="B208" s="183">
        <v>21</v>
      </c>
      <c r="C208" s="182" t="s">
        <v>131</v>
      </c>
      <c r="D208" s="182" t="s">
        <v>84</v>
      </c>
      <c r="E208" s="182" t="s">
        <v>94</v>
      </c>
      <c r="F208" s="183">
        <v>4</v>
      </c>
      <c r="G208" s="183">
        <v>4</v>
      </c>
      <c r="H208" s="183">
        <v>4</v>
      </c>
      <c r="I208" s="183">
        <v>4</v>
      </c>
      <c r="J208" s="183">
        <v>4</v>
      </c>
      <c r="K208" s="183">
        <v>4</v>
      </c>
      <c r="L208" s="183">
        <v>4</v>
      </c>
      <c r="M208" s="183">
        <v>4</v>
      </c>
      <c r="N208" s="183">
        <v>4</v>
      </c>
      <c r="O208" s="184" t="s">
        <v>136</v>
      </c>
    </row>
    <row r="209" spans="1:15">
      <c r="A209" s="182">
        <v>188</v>
      </c>
      <c r="B209" s="183">
        <v>22</v>
      </c>
      <c r="C209" s="182" t="s">
        <v>131</v>
      </c>
      <c r="D209" s="182" t="s">
        <v>86</v>
      </c>
      <c r="E209" s="182" t="s">
        <v>94</v>
      </c>
      <c r="F209" s="183">
        <v>3</v>
      </c>
      <c r="G209" s="183">
        <v>3</v>
      </c>
      <c r="H209" s="183">
        <v>3</v>
      </c>
      <c r="I209" s="183">
        <v>4</v>
      </c>
      <c r="J209" s="183">
        <v>3</v>
      </c>
      <c r="K209" s="183">
        <v>3</v>
      </c>
      <c r="L209" s="183">
        <v>3</v>
      </c>
      <c r="M209" s="183">
        <v>4</v>
      </c>
      <c r="N209" s="183">
        <v>3</v>
      </c>
      <c r="O209" s="184" t="s">
        <v>22</v>
      </c>
    </row>
    <row r="210" spans="1:15">
      <c r="A210" s="182">
        <v>189</v>
      </c>
      <c r="B210" s="183">
        <v>22</v>
      </c>
      <c r="C210" s="182" t="s">
        <v>131</v>
      </c>
      <c r="D210" s="182" t="s">
        <v>86</v>
      </c>
      <c r="E210" s="182" t="s">
        <v>94</v>
      </c>
      <c r="F210" s="183">
        <v>4</v>
      </c>
      <c r="G210" s="183">
        <v>3</v>
      </c>
      <c r="H210" s="183">
        <v>3</v>
      </c>
      <c r="I210" s="183">
        <v>3</v>
      </c>
      <c r="J210" s="183">
        <v>3</v>
      </c>
      <c r="K210" s="183">
        <v>3</v>
      </c>
      <c r="L210" s="183">
        <v>3</v>
      </c>
      <c r="M210" s="183">
        <v>4</v>
      </c>
      <c r="N210" s="183">
        <v>3</v>
      </c>
      <c r="O210" s="184" t="s">
        <v>22</v>
      </c>
    </row>
    <row r="211" spans="1:15">
      <c r="A211" s="182">
        <v>190</v>
      </c>
      <c r="B211" s="183">
        <v>22</v>
      </c>
      <c r="C211" s="182" t="s">
        <v>131</v>
      </c>
      <c r="D211" s="182" t="s">
        <v>86</v>
      </c>
      <c r="E211" s="182" t="s">
        <v>94</v>
      </c>
      <c r="F211" s="183">
        <v>3</v>
      </c>
      <c r="G211" s="183">
        <v>3</v>
      </c>
      <c r="H211" s="183">
        <v>3</v>
      </c>
      <c r="I211" s="183">
        <v>4</v>
      </c>
      <c r="J211" s="183">
        <v>3</v>
      </c>
      <c r="K211" s="183">
        <v>3</v>
      </c>
      <c r="L211" s="183">
        <v>3</v>
      </c>
      <c r="M211" s="183">
        <v>4</v>
      </c>
      <c r="N211" s="183">
        <v>3</v>
      </c>
      <c r="O211" s="184" t="s">
        <v>172</v>
      </c>
    </row>
    <row r="212" spans="1:15">
      <c r="A212" s="182">
        <v>191</v>
      </c>
      <c r="B212" s="183">
        <v>22</v>
      </c>
      <c r="C212" s="182" t="s">
        <v>131</v>
      </c>
      <c r="D212" s="182" t="s">
        <v>86</v>
      </c>
      <c r="E212" s="182" t="s">
        <v>94</v>
      </c>
      <c r="F212" s="183">
        <v>3</v>
      </c>
      <c r="G212" s="183">
        <v>3</v>
      </c>
      <c r="H212" s="183">
        <v>3</v>
      </c>
      <c r="I212" s="183">
        <v>4</v>
      </c>
      <c r="J212" s="183">
        <v>3</v>
      </c>
      <c r="K212" s="183">
        <v>3</v>
      </c>
      <c r="L212" s="183">
        <v>3</v>
      </c>
      <c r="M212" s="183">
        <v>4</v>
      </c>
      <c r="N212" s="183">
        <v>3</v>
      </c>
      <c r="O212" s="184" t="s">
        <v>190</v>
      </c>
    </row>
    <row r="213" spans="1:15">
      <c r="A213" s="182">
        <v>192</v>
      </c>
      <c r="B213" s="183">
        <v>22</v>
      </c>
      <c r="C213" s="182" t="s">
        <v>131</v>
      </c>
      <c r="D213" s="182" t="s">
        <v>86</v>
      </c>
      <c r="E213" s="182" t="s">
        <v>94</v>
      </c>
      <c r="F213" s="183">
        <v>3</v>
      </c>
      <c r="G213" s="183">
        <v>3</v>
      </c>
      <c r="H213" s="183">
        <v>3</v>
      </c>
      <c r="I213" s="183">
        <v>4</v>
      </c>
      <c r="J213" s="183">
        <v>3</v>
      </c>
      <c r="K213" s="183">
        <v>3</v>
      </c>
      <c r="L213" s="183">
        <v>3</v>
      </c>
      <c r="M213" s="183">
        <v>4</v>
      </c>
      <c r="N213" s="183">
        <v>3</v>
      </c>
      <c r="O213" s="184" t="s">
        <v>682</v>
      </c>
    </row>
    <row r="214" spans="1:15">
      <c r="A214" s="182">
        <v>193</v>
      </c>
      <c r="B214" s="183">
        <v>22</v>
      </c>
      <c r="C214" s="182" t="s">
        <v>131</v>
      </c>
      <c r="D214" s="182" t="s">
        <v>84</v>
      </c>
      <c r="E214" s="182" t="s">
        <v>94</v>
      </c>
      <c r="F214" s="183">
        <v>4</v>
      </c>
      <c r="G214" s="183">
        <v>4</v>
      </c>
      <c r="H214" s="183">
        <v>4</v>
      </c>
      <c r="I214" s="183">
        <v>4</v>
      </c>
      <c r="J214" s="183">
        <v>4</v>
      </c>
      <c r="K214" s="183">
        <v>4</v>
      </c>
      <c r="L214" s="183">
        <v>4</v>
      </c>
      <c r="M214" s="183">
        <v>4</v>
      </c>
      <c r="N214" s="183">
        <v>4</v>
      </c>
      <c r="O214" s="184" t="s">
        <v>145</v>
      </c>
    </row>
    <row r="215" spans="1:15">
      <c r="A215" s="182">
        <v>194</v>
      </c>
      <c r="B215" s="183">
        <v>21</v>
      </c>
      <c r="C215" s="182" t="s">
        <v>131</v>
      </c>
      <c r="D215" s="182" t="s">
        <v>84</v>
      </c>
      <c r="E215" s="182" t="s">
        <v>94</v>
      </c>
      <c r="F215" s="183">
        <v>3</v>
      </c>
      <c r="G215" s="183">
        <v>3</v>
      </c>
      <c r="H215" s="183">
        <v>3</v>
      </c>
      <c r="I215" s="183">
        <v>1</v>
      </c>
      <c r="J215" s="183">
        <v>3</v>
      </c>
      <c r="K215" s="183">
        <v>3</v>
      </c>
      <c r="L215" s="183">
        <v>3</v>
      </c>
      <c r="M215" s="183">
        <v>3</v>
      </c>
      <c r="N215" s="183">
        <v>3</v>
      </c>
      <c r="O215" s="184" t="s">
        <v>497</v>
      </c>
    </row>
    <row r="216" spans="1:15">
      <c r="A216" s="182">
        <v>195</v>
      </c>
      <c r="B216" s="183">
        <v>22</v>
      </c>
      <c r="C216" s="182" t="s">
        <v>131</v>
      </c>
      <c r="D216" s="182" t="s">
        <v>84</v>
      </c>
      <c r="E216" s="182" t="s">
        <v>94</v>
      </c>
      <c r="F216" s="183">
        <v>4</v>
      </c>
      <c r="G216" s="183">
        <v>4</v>
      </c>
      <c r="H216" s="183">
        <v>3</v>
      </c>
      <c r="I216" s="183">
        <v>4</v>
      </c>
      <c r="J216" s="183">
        <v>3</v>
      </c>
      <c r="K216" s="183">
        <v>4</v>
      </c>
      <c r="L216" s="183">
        <v>3</v>
      </c>
      <c r="M216" s="183">
        <v>4</v>
      </c>
      <c r="N216" s="183">
        <v>4</v>
      </c>
      <c r="O216" s="184" t="s">
        <v>850</v>
      </c>
    </row>
    <row r="217" spans="1:15">
      <c r="A217" s="182">
        <v>196</v>
      </c>
      <c r="B217" s="183">
        <v>22</v>
      </c>
      <c r="C217" s="182" t="s">
        <v>131</v>
      </c>
      <c r="D217" s="182" t="s">
        <v>84</v>
      </c>
      <c r="E217" s="182" t="s">
        <v>94</v>
      </c>
      <c r="F217" s="183">
        <v>3</v>
      </c>
      <c r="G217" s="183">
        <v>3</v>
      </c>
      <c r="H217" s="183">
        <v>3</v>
      </c>
      <c r="I217" s="183">
        <v>4</v>
      </c>
      <c r="J217" s="183">
        <v>3</v>
      </c>
      <c r="K217" s="183">
        <v>4</v>
      </c>
      <c r="L217" s="183">
        <v>3</v>
      </c>
      <c r="M217" s="183">
        <v>4</v>
      </c>
      <c r="N217" s="183">
        <v>3</v>
      </c>
      <c r="O217" s="184" t="s">
        <v>156</v>
      </c>
    </row>
    <row r="218" spans="1:15">
      <c r="A218" s="182">
        <v>197</v>
      </c>
      <c r="B218" s="183">
        <v>22</v>
      </c>
      <c r="C218" s="182" t="s">
        <v>131</v>
      </c>
      <c r="D218" s="182" t="s">
        <v>84</v>
      </c>
      <c r="E218" s="182" t="s">
        <v>94</v>
      </c>
      <c r="F218" s="183">
        <v>4</v>
      </c>
      <c r="G218" s="183">
        <v>4</v>
      </c>
      <c r="H218" s="183">
        <v>4</v>
      </c>
      <c r="I218" s="183">
        <v>4</v>
      </c>
      <c r="J218" s="183">
        <v>4</v>
      </c>
      <c r="K218" s="183">
        <v>4</v>
      </c>
      <c r="L218" s="183">
        <v>4</v>
      </c>
      <c r="M218" s="183">
        <v>4</v>
      </c>
      <c r="N218" s="183">
        <v>4</v>
      </c>
      <c r="O218" s="184" t="s">
        <v>134</v>
      </c>
    </row>
    <row r="219" spans="1:15">
      <c r="A219" s="182">
        <v>198</v>
      </c>
      <c r="B219" s="183">
        <v>22</v>
      </c>
      <c r="C219" s="182" t="s">
        <v>131</v>
      </c>
      <c r="D219" s="182" t="s">
        <v>84</v>
      </c>
      <c r="E219" s="182" t="s">
        <v>94</v>
      </c>
      <c r="F219" s="183">
        <v>4</v>
      </c>
      <c r="G219" s="183">
        <v>4</v>
      </c>
      <c r="H219" s="183">
        <v>4</v>
      </c>
      <c r="I219" s="183">
        <v>4</v>
      </c>
      <c r="J219" s="183">
        <v>4</v>
      </c>
      <c r="K219" s="183">
        <v>4</v>
      </c>
      <c r="L219" s="183">
        <v>4</v>
      </c>
      <c r="M219" s="183">
        <v>4</v>
      </c>
      <c r="N219" s="183">
        <v>4</v>
      </c>
      <c r="O219" s="184" t="s">
        <v>134</v>
      </c>
    </row>
    <row r="220" spans="1:15">
      <c r="A220" s="182">
        <v>199</v>
      </c>
      <c r="B220" s="183">
        <v>22</v>
      </c>
      <c r="C220" s="182" t="s">
        <v>131</v>
      </c>
      <c r="D220" s="182" t="s">
        <v>84</v>
      </c>
      <c r="E220" s="182" t="s">
        <v>94</v>
      </c>
      <c r="F220" s="183">
        <v>4</v>
      </c>
      <c r="G220" s="183">
        <v>4</v>
      </c>
      <c r="H220" s="183">
        <v>4</v>
      </c>
      <c r="I220" s="183">
        <v>4</v>
      </c>
      <c r="J220" s="183">
        <v>4</v>
      </c>
      <c r="K220" s="183">
        <v>4</v>
      </c>
      <c r="L220" s="183">
        <v>4</v>
      </c>
      <c r="M220" s="183">
        <v>4</v>
      </c>
      <c r="N220" s="183">
        <v>4</v>
      </c>
      <c r="O220" s="184" t="s">
        <v>134</v>
      </c>
    </row>
    <row r="221" spans="1:15">
      <c r="A221" s="182">
        <v>200</v>
      </c>
      <c r="B221" s="183">
        <v>22</v>
      </c>
      <c r="C221" s="182" t="s">
        <v>131</v>
      </c>
      <c r="D221" s="182" t="s">
        <v>84</v>
      </c>
      <c r="E221" s="182" t="s">
        <v>94</v>
      </c>
      <c r="F221" s="183">
        <v>4</v>
      </c>
      <c r="G221" s="183">
        <v>4</v>
      </c>
      <c r="H221" s="183">
        <v>4</v>
      </c>
      <c r="I221" s="183">
        <v>4</v>
      </c>
      <c r="J221" s="183">
        <v>4</v>
      </c>
      <c r="K221" s="183">
        <v>4</v>
      </c>
      <c r="L221" s="183">
        <v>4</v>
      </c>
      <c r="M221" s="183">
        <v>4</v>
      </c>
      <c r="N221" s="183">
        <v>4</v>
      </c>
      <c r="O221" s="184" t="s">
        <v>134</v>
      </c>
    </row>
    <row r="222" spans="1:15">
      <c r="A222" s="182">
        <v>201</v>
      </c>
      <c r="B222" s="183">
        <v>22</v>
      </c>
      <c r="C222" s="182" t="s">
        <v>131</v>
      </c>
      <c r="D222" s="182" t="s">
        <v>84</v>
      </c>
      <c r="E222" s="182" t="s">
        <v>94</v>
      </c>
      <c r="F222" s="183">
        <v>4</v>
      </c>
      <c r="G222" s="183">
        <v>4</v>
      </c>
      <c r="H222" s="183">
        <v>4</v>
      </c>
      <c r="I222" s="183">
        <v>4</v>
      </c>
      <c r="J222" s="183">
        <v>4</v>
      </c>
      <c r="K222" s="183">
        <v>4</v>
      </c>
      <c r="L222" s="183">
        <v>4</v>
      </c>
      <c r="M222" s="183">
        <v>4</v>
      </c>
      <c r="N222" s="183">
        <v>4</v>
      </c>
      <c r="O222" s="184" t="s">
        <v>134</v>
      </c>
    </row>
    <row r="223" spans="1:15">
      <c r="A223" s="182">
        <v>202</v>
      </c>
      <c r="B223" s="183">
        <v>23</v>
      </c>
      <c r="C223" s="182" t="s">
        <v>131</v>
      </c>
      <c r="D223" s="182" t="s">
        <v>86</v>
      </c>
      <c r="E223" s="182" t="s">
        <v>94</v>
      </c>
      <c r="F223" s="183">
        <v>3</v>
      </c>
      <c r="G223" s="183">
        <v>3</v>
      </c>
      <c r="H223" s="183">
        <v>3</v>
      </c>
      <c r="I223" s="183">
        <v>3</v>
      </c>
      <c r="J223" s="183">
        <v>3</v>
      </c>
      <c r="K223" s="183">
        <v>3</v>
      </c>
      <c r="L223" s="183">
        <v>3</v>
      </c>
      <c r="M223" s="183">
        <v>4</v>
      </c>
      <c r="N223" s="183">
        <v>3</v>
      </c>
      <c r="O223" s="184" t="s">
        <v>497</v>
      </c>
    </row>
    <row r="224" spans="1:15">
      <c r="A224" s="182">
        <v>203</v>
      </c>
      <c r="B224" s="183">
        <v>22</v>
      </c>
      <c r="C224" s="182" t="s">
        <v>131</v>
      </c>
      <c r="D224" s="182" t="s">
        <v>86</v>
      </c>
      <c r="E224" s="182" t="s">
        <v>94</v>
      </c>
      <c r="F224" s="183">
        <v>4</v>
      </c>
      <c r="G224" s="183">
        <v>4</v>
      </c>
      <c r="H224" s="183">
        <v>4</v>
      </c>
      <c r="I224" s="183">
        <v>4</v>
      </c>
      <c r="J224" s="183">
        <v>4</v>
      </c>
      <c r="K224" s="183">
        <v>4</v>
      </c>
      <c r="L224" s="183">
        <v>4</v>
      </c>
      <c r="M224" s="183">
        <v>4</v>
      </c>
      <c r="N224" s="183">
        <v>4</v>
      </c>
      <c r="O224" s="184"/>
    </row>
    <row r="225" spans="1:15">
      <c r="A225" s="182">
        <v>204</v>
      </c>
      <c r="B225" s="183">
        <v>23</v>
      </c>
      <c r="C225" s="182" t="s">
        <v>131</v>
      </c>
      <c r="D225" s="182" t="s">
        <v>88</v>
      </c>
      <c r="E225" s="182" t="s">
        <v>94</v>
      </c>
      <c r="F225" s="183">
        <v>4</v>
      </c>
      <c r="G225" s="183">
        <v>4</v>
      </c>
      <c r="H225" s="183">
        <v>3</v>
      </c>
      <c r="I225" s="183">
        <v>4</v>
      </c>
      <c r="J225" s="183">
        <v>3</v>
      </c>
      <c r="K225" s="183">
        <v>4</v>
      </c>
      <c r="L225" s="183">
        <v>3</v>
      </c>
      <c r="M225" s="183">
        <v>4</v>
      </c>
      <c r="N225" s="183">
        <v>3</v>
      </c>
      <c r="O225" s="184" t="s">
        <v>211</v>
      </c>
    </row>
    <row r="226" spans="1:15">
      <c r="A226" s="182">
        <v>205</v>
      </c>
      <c r="B226" s="183">
        <v>22</v>
      </c>
      <c r="C226" s="182" t="s">
        <v>135</v>
      </c>
      <c r="D226" s="182" t="s">
        <v>88</v>
      </c>
      <c r="E226" s="182" t="s">
        <v>94</v>
      </c>
      <c r="F226" s="183">
        <v>3</v>
      </c>
      <c r="G226" s="183">
        <v>3</v>
      </c>
      <c r="H226" s="183">
        <v>4</v>
      </c>
      <c r="I226" s="183">
        <v>3</v>
      </c>
      <c r="J226" s="183">
        <v>3</v>
      </c>
      <c r="K226" s="183">
        <v>3</v>
      </c>
      <c r="L226" s="183">
        <v>3</v>
      </c>
      <c r="M226" s="183">
        <v>4</v>
      </c>
      <c r="N226" s="183">
        <v>4</v>
      </c>
      <c r="O226" s="184" t="s">
        <v>134</v>
      </c>
    </row>
    <row r="227" spans="1:15">
      <c r="A227" s="182">
        <v>206</v>
      </c>
      <c r="B227" s="183">
        <v>2</v>
      </c>
      <c r="C227" s="182" t="s">
        <v>131</v>
      </c>
      <c r="D227" s="182" t="s">
        <v>84</v>
      </c>
      <c r="E227" s="182" t="s">
        <v>94</v>
      </c>
      <c r="F227" s="183">
        <v>4</v>
      </c>
      <c r="G227" s="183">
        <v>4</v>
      </c>
      <c r="H227" s="183">
        <v>4</v>
      </c>
      <c r="I227" s="183">
        <v>4</v>
      </c>
      <c r="J227" s="183">
        <v>4</v>
      </c>
      <c r="K227" s="183">
        <v>4</v>
      </c>
      <c r="L227" s="183">
        <v>4</v>
      </c>
      <c r="M227" s="183">
        <v>4</v>
      </c>
      <c r="N227" s="183">
        <v>4</v>
      </c>
      <c r="O227" s="184" t="s">
        <v>851</v>
      </c>
    </row>
    <row r="228" spans="1:15">
      <c r="A228" s="182">
        <v>207</v>
      </c>
      <c r="B228" s="183">
        <v>21</v>
      </c>
      <c r="C228" s="182" t="s">
        <v>131</v>
      </c>
      <c r="D228" s="182" t="s">
        <v>84</v>
      </c>
      <c r="E228" s="182" t="s">
        <v>94</v>
      </c>
      <c r="F228" s="183">
        <v>4</v>
      </c>
      <c r="G228" s="183">
        <v>4</v>
      </c>
      <c r="H228" s="183">
        <v>4</v>
      </c>
      <c r="I228" s="183">
        <v>4</v>
      </c>
      <c r="J228" s="183">
        <v>4</v>
      </c>
      <c r="K228" s="183">
        <v>4</v>
      </c>
      <c r="L228" s="183">
        <v>4</v>
      </c>
      <c r="M228" s="183">
        <v>4</v>
      </c>
      <c r="N228" s="183">
        <v>4</v>
      </c>
      <c r="O228" s="184" t="s">
        <v>852</v>
      </c>
    </row>
    <row r="229" spans="1:15" ht="43.2">
      <c r="A229" s="182">
        <v>208</v>
      </c>
      <c r="B229" s="183">
        <v>22</v>
      </c>
      <c r="C229" s="182" t="s">
        <v>131</v>
      </c>
      <c r="D229" s="182" t="s">
        <v>84</v>
      </c>
      <c r="E229" s="182" t="s">
        <v>94</v>
      </c>
      <c r="F229" s="183">
        <v>3</v>
      </c>
      <c r="G229" s="183">
        <v>4</v>
      </c>
      <c r="H229" s="183">
        <v>4</v>
      </c>
      <c r="I229" s="183">
        <v>4</v>
      </c>
      <c r="J229" s="183">
        <v>4</v>
      </c>
      <c r="K229" s="183">
        <v>3</v>
      </c>
      <c r="L229" s="183">
        <v>3</v>
      </c>
      <c r="M229" s="183">
        <v>4</v>
      </c>
      <c r="N229" s="183">
        <v>4</v>
      </c>
      <c r="O229" s="184" t="s">
        <v>853</v>
      </c>
    </row>
    <row r="230" spans="1:15">
      <c r="A230" s="182">
        <v>209</v>
      </c>
      <c r="B230" s="183">
        <v>20</v>
      </c>
      <c r="C230" s="182" t="s">
        <v>131</v>
      </c>
      <c r="D230" s="182" t="s">
        <v>86</v>
      </c>
      <c r="E230" s="182" t="s">
        <v>94</v>
      </c>
      <c r="F230" s="183">
        <v>3</v>
      </c>
      <c r="G230" s="183">
        <v>4</v>
      </c>
      <c r="H230" s="183">
        <v>3</v>
      </c>
      <c r="I230" s="183">
        <v>4</v>
      </c>
      <c r="J230" s="183">
        <v>3</v>
      </c>
      <c r="K230" s="183">
        <v>4</v>
      </c>
      <c r="L230" s="183">
        <v>3</v>
      </c>
      <c r="M230" s="183">
        <v>4</v>
      </c>
      <c r="N230" s="183">
        <v>3</v>
      </c>
      <c r="O230" s="184" t="s">
        <v>138</v>
      </c>
    </row>
    <row r="231" spans="1:15">
      <c r="A231" s="182">
        <v>210</v>
      </c>
      <c r="B231" s="183">
        <v>22</v>
      </c>
      <c r="C231" s="182" t="s">
        <v>131</v>
      </c>
      <c r="D231" s="182" t="s">
        <v>86</v>
      </c>
      <c r="E231" s="182" t="s">
        <v>94</v>
      </c>
      <c r="F231" s="183">
        <v>3</v>
      </c>
      <c r="G231" s="183">
        <v>3</v>
      </c>
      <c r="H231" s="183">
        <v>3</v>
      </c>
      <c r="I231" s="183">
        <v>4</v>
      </c>
      <c r="J231" s="183">
        <v>3</v>
      </c>
      <c r="K231" s="183">
        <v>3</v>
      </c>
      <c r="L231" s="183">
        <v>3</v>
      </c>
      <c r="M231" s="183">
        <v>4</v>
      </c>
      <c r="N231" s="183">
        <v>3</v>
      </c>
      <c r="O231" s="184" t="s">
        <v>134</v>
      </c>
    </row>
    <row r="232" spans="1:15">
      <c r="A232" s="182">
        <v>211</v>
      </c>
      <c r="B232" s="183">
        <v>23</v>
      </c>
      <c r="C232" s="182" t="s">
        <v>131</v>
      </c>
      <c r="D232" s="182" t="s">
        <v>86</v>
      </c>
      <c r="E232" s="182" t="s">
        <v>94</v>
      </c>
      <c r="F232" s="183">
        <v>3</v>
      </c>
      <c r="G232" s="183">
        <v>4</v>
      </c>
      <c r="H232" s="183">
        <v>3</v>
      </c>
      <c r="I232" s="183">
        <v>4</v>
      </c>
      <c r="J232" s="183">
        <v>3</v>
      </c>
      <c r="K232" s="183">
        <v>3</v>
      </c>
      <c r="L232" s="183">
        <v>3</v>
      </c>
      <c r="M232" s="183">
        <v>4</v>
      </c>
      <c r="N232" s="183">
        <v>3</v>
      </c>
      <c r="O232" s="184" t="s">
        <v>134</v>
      </c>
    </row>
    <row r="233" spans="1:15">
      <c r="A233" s="182">
        <v>212</v>
      </c>
      <c r="B233" s="183">
        <v>21</v>
      </c>
      <c r="C233" s="182" t="s">
        <v>135</v>
      </c>
      <c r="D233" s="182" t="s">
        <v>86</v>
      </c>
      <c r="E233" s="182" t="s">
        <v>94</v>
      </c>
      <c r="F233" s="183">
        <v>4</v>
      </c>
      <c r="G233" s="183">
        <v>4</v>
      </c>
      <c r="H233" s="183">
        <v>4</v>
      </c>
      <c r="I233" s="183">
        <v>4</v>
      </c>
      <c r="J233" s="183">
        <v>4</v>
      </c>
      <c r="K233" s="183">
        <v>4</v>
      </c>
      <c r="L233" s="183">
        <v>4</v>
      </c>
      <c r="M233" s="183">
        <v>4</v>
      </c>
      <c r="N233" s="183">
        <v>4</v>
      </c>
      <c r="O233" s="184" t="s">
        <v>186</v>
      </c>
    </row>
    <row r="234" spans="1:15">
      <c r="A234" s="182">
        <v>213</v>
      </c>
      <c r="B234" s="183">
        <v>23</v>
      </c>
      <c r="C234" s="182" t="s">
        <v>131</v>
      </c>
      <c r="D234" s="182" t="s">
        <v>84</v>
      </c>
      <c r="E234" s="182" t="s">
        <v>94</v>
      </c>
      <c r="F234" s="183">
        <v>3</v>
      </c>
      <c r="G234" s="183">
        <v>4</v>
      </c>
      <c r="H234" s="183">
        <v>3</v>
      </c>
      <c r="I234" s="183">
        <v>3</v>
      </c>
      <c r="J234" s="183">
        <v>3</v>
      </c>
      <c r="K234" s="183">
        <v>3</v>
      </c>
      <c r="L234" s="183">
        <v>3</v>
      </c>
      <c r="M234" s="183">
        <v>4</v>
      </c>
      <c r="N234" s="183">
        <v>4</v>
      </c>
      <c r="O234" s="184" t="s">
        <v>854</v>
      </c>
    </row>
    <row r="235" spans="1:15">
      <c r="A235" s="182">
        <v>214</v>
      </c>
      <c r="B235" s="183">
        <v>23</v>
      </c>
      <c r="C235" s="182" t="s">
        <v>131</v>
      </c>
      <c r="D235" s="182" t="s">
        <v>84</v>
      </c>
      <c r="E235" s="182" t="s">
        <v>94</v>
      </c>
      <c r="F235" s="183">
        <v>3</v>
      </c>
      <c r="G235" s="183">
        <v>3</v>
      </c>
      <c r="H235" s="183">
        <v>3</v>
      </c>
      <c r="I235" s="183">
        <v>3</v>
      </c>
      <c r="J235" s="183">
        <v>3</v>
      </c>
      <c r="K235" s="183">
        <v>3</v>
      </c>
      <c r="L235" s="183">
        <v>3</v>
      </c>
      <c r="M235" s="183">
        <v>4</v>
      </c>
      <c r="N235" s="183">
        <v>3</v>
      </c>
      <c r="O235" s="184" t="s">
        <v>175</v>
      </c>
    </row>
    <row r="236" spans="1:15">
      <c r="A236" s="182">
        <v>215</v>
      </c>
      <c r="B236" s="183">
        <v>23</v>
      </c>
      <c r="C236" s="182" t="s">
        <v>131</v>
      </c>
      <c r="D236" s="182" t="s">
        <v>84</v>
      </c>
      <c r="E236" s="182" t="s">
        <v>94</v>
      </c>
      <c r="F236" s="183">
        <v>3</v>
      </c>
      <c r="G236" s="183">
        <v>3</v>
      </c>
      <c r="H236" s="183">
        <v>3</v>
      </c>
      <c r="I236" s="183">
        <v>3</v>
      </c>
      <c r="J236" s="183">
        <v>3</v>
      </c>
      <c r="K236" s="183">
        <v>3</v>
      </c>
      <c r="L236" s="183">
        <v>3</v>
      </c>
      <c r="M236" s="183">
        <v>4</v>
      </c>
      <c r="N236" s="183">
        <v>3</v>
      </c>
      <c r="O236" s="184" t="s">
        <v>175</v>
      </c>
    </row>
    <row r="237" spans="1:15">
      <c r="A237" s="182">
        <v>216</v>
      </c>
      <c r="B237" s="183">
        <v>22</v>
      </c>
      <c r="C237" s="182" t="s">
        <v>135</v>
      </c>
      <c r="D237" s="182" t="s">
        <v>84</v>
      </c>
      <c r="E237" s="182" t="s">
        <v>94</v>
      </c>
      <c r="F237" s="183">
        <v>3</v>
      </c>
      <c r="G237" s="183">
        <v>3</v>
      </c>
      <c r="H237" s="183">
        <v>3</v>
      </c>
      <c r="I237" s="183">
        <v>4</v>
      </c>
      <c r="J237" s="183">
        <v>3</v>
      </c>
      <c r="K237" s="183">
        <v>3</v>
      </c>
      <c r="L237" s="183">
        <v>3</v>
      </c>
      <c r="M237" s="183">
        <v>4</v>
      </c>
      <c r="N237" s="183">
        <v>3</v>
      </c>
      <c r="O237" s="184" t="s">
        <v>139</v>
      </c>
    </row>
    <row r="238" spans="1:15">
      <c r="A238" s="182">
        <v>217</v>
      </c>
      <c r="B238" s="183">
        <v>20</v>
      </c>
      <c r="C238" s="182" t="s">
        <v>131</v>
      </c>
      <c r="D238" s="182" t="s">
        <v>84</v>
      </c>
      <c r="E238" s="182" t="s">
        <v>94</v>
      </c>
      <c r="F238" s="183">
        <v>3</v>
      </c>
      <c r="G238" s="183">
        <v>3</v>
      </c>
      <c r="H238" s="183">
        <v>3</v>
      </c>
      <c r="I238" s="183">
        <v>4</v>
      </c>
      <c r="J238" s="183">
        <v>3</v>
      </c>
      <c r="K238" s="183">
        <v>3</v>
      </c>
      <c r="L238" s="183">
        <v>3</v>
      </c>
      <c r="M238" s="183">
        <v>4</v>
      </c>
      <c r="N238" s="183">
        <v>3</v>
      </c>
      <c r="O238" s="184" t="s">
        <v>855</v>
      </c>
    </row>
  </sheetData>
  <mergeCells count="4">
    <mergeCell ref="D1:K1"/>
    <mergeCell ref="D2:K2"/>
    <mergeCell ref="A4:D4"/>
    <mergeCell ref="A20:N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O49"/>
  <sheetViews>
    <sheetView workbookViewId="0">
      <selection activeCell="E6" sqref="E6"/>
    </sheetView>
  </sheetViews>
  <sheetFormatPr defaultColWidth="9" defaultRowHeight="14.4"/>
  <cols>
    <col min="1" max="1" width="4.6640625" customWidth="1"/>
    <col min="2" max="2" width="14.6640625" customWidth="1"/>
    <col min="3" max="3" width="26.6640625" customWidth="1"/>
    <col min="4" max="4" width="15.88671875" customWidth="1"/>
    <col min="5" max="5" width="26.6640625" customWidth="1"/>
    <col min="6" max="14" width="5.88671875" customWidth="1"/>
    <col min="15" max="15" width="68.109375" style="19" customWidth="1"/>
  </cols>
  <sheetData>
    <row r="1" spans="1:11" ht="18">
      <c r="A1" s="1"/>
      <c r="B1" s="1"/>
      <c r="C1" s="1"/>
      <c r="D1" s="174" t="s">
        <v>169</v>
      </c>
      <c r="E1" s="174"/>
      <c r="F1" s="174"/>
      <c r="G1" s="174"/>
      <c r="H1" s="174"/>
      <c r="I1" s="174"/>
      <c r="J1" s="174"/>
      <c r="K1" s="174"/>
    </row>
    <row r="2" spans="1:11" ht="18">
      <c r="A2" s="1"/>
      <c r="B2" s="1"/>
      <c r="C2" s="1"/>
      <c r="D2" s="174" t="s">
        <v>183</v>
      </c>
      <c r="E2" s="174"/>
      <c r="F2" s="174"/>
      <c r="G2" s="174"/>
      <c r="H2" s="174"/>
      <c r="I2" s="174"/>
      <c r="J2" s="174"/>
      <c r="K2" s="174"/>
    </row>
    <row r="3" spans="1:11">
      <c r="A3" s="2"/>
      <c r="B3" s="2"/>
      <c r="C3" s="2"/>
      <c r="D3" s="2"/>
      <c r="E3" s="2"/>
      <c r="F3" s="2"/>
      <c r="G3" s="2"/>
      <c r="H3" s="2"/>
      <c r="I3" s="2"/>
      <c r="J3" s="2"/>
      <c r="K3" s="2"/>
    </row>
    <row r="4" spans="1:11" ht="15.6">
      <c r="A4" s="170" t="s">
        <v>123</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23</v>
      </c>
      <c r="E6" s="11">
        <f t="shared" ref="E6:E18" si="0">+D6/28</f>
        <v>0.8214285714285714</v>
      </c>
    </row>
    <row r="7" spans="1:11">
      <c r="A7" s="12"/>
      <c r="B7" s="13"/>
      <c r="C7" s="14" t="s">
        <v>77</v>
      </c>
      <c r="D7" s="12">
        <f>COUNTIF(C22:C1000,"Perempuan")</f>
        <v>5</v>
      </c>
      <c r="E7" s="11">
        <f t="shared" si="0"/>
        <v>0.17857142857142858</v>
      </c>
    </row>
    <row r="8" spans="1:11">
      <c r="A8" s="12">
        <v>2</v>
      </c>
      <c r="B8" s="13" t="s">
        <v>79</v>
      </c>
      <c r="C8" s="14" t="s">
        <v>80</v>
      </c>
      <c r="D8" s="12">
        <f>COUNTIF(D22:D1000,"SD ke bawah")</f>
        <v>0</v>
      </c>
      <c r="E8" s="11">
        <f t="shared" si="0"/>
        <v>0</v>
      </c>
    </row>
    <row r="9" spans="1:11">
      <c r="A9" s="12"/>
      <c r="B9" s="13"/>
      <c r="C9" s="14" t="s">
        <v>82</v>
      </c>
      <c r="D9" s="12">
        <f>COUNTIF(D22:D1000,"SLTP")</f>
        <v>0</v>
      </c>
      <c r="E9" s="11">
        <f t="shared" si="0"/>
        <v>0</v>
      </c>
    </row>
    <row r="10" spans="1:11">
      <c r="A10" s="12"/>
      <c r="B10" s="13"/>
      <c r="C10" s="14" t="s">
        <v>84</v>
      </c>
      <c r="D10" s="12">
        <f>COUNTIF(D22:D1000,"SLTA")</f>
        <v>7</v>
      </c>
      <c r="E10" s="11">
        <f t="shared" si="0"/>
        <v>0.25</v>
      </c>
    </row>
    <row r="11" spans="1:11">
      <c r="A11" s="12"/>
      <c r="B11" s="13"/>
      <c r="C11" s="14" t="s">
        <v>86</v>
      </c>
      <c r="D11" s="12">
        <f>COUNTIF(D22:D1000,"D1 - D3 - D4")</f>
        <v>9</v>
      </c>
      <c r="E11" s="11">
        <f t="shared" si="0"/>
        <v>0.32142857142857145</v>
      </c>
    </row>
    <row r="12" spans="1:11">
      <c r="A12" s="12"/>
      <c r="B12" s="13"/>
      <c r="C12" s="14" t="s">
        <v>88</v>
      </c>
      <c r="D12" s="12">
        <f>COUNTIF(D22:D1000,"S-1")</f>
        <v>12</v>
      </c>
      <c r="E12" s="11">
        <f t="shared" si="0"/>
        <v>0.42857142857142855</v>
      </c>
    </row>
    <row r="13" spans="1:11">
      <c r="A13" s="12"/>
      <c r="B13" s="13"/>
      <c r="C13" s="14" t="s">
        <v>89</v>
      </c>
      <c r="D13" s="12">
        <f>COUNTIF(D22:D1000,"S-2 ke atas")</f>
        <v>0</v>
      </c>
      <c r="E13" s="11">
        <f t="shared" si="0"/>
        <v>0</v>
      </c>
    </row>
    <row r="14" spans="1:11">
      <c r="A14" s="12">
        <v>3</v>
      </c>
      <c r="B14" s="13" t="s">
        <v>91</v>
      </c>
      <c r="C14" s="26" t="s">
        <v>132</v>
      </c>
      <c r="D14" s="15">
        <f>COUNTIF(E22:E1000,"PNS/TNI/POLRI")</f>
        <v>0</v>
      </c>
      <c r="E14" s="11">
        <f t="shared" si="0"/>
        <v>0</v>
      </c>
    </row>
    <row r="15" spans="1:11">
      <c r="A15" s="16"/>
      <c r="B15" s="17"/>
      <c r="C15" s="26" t="s">
        <v>92</v>
      </c>
      <c r="D15" s="15">
        <f>COUNTIF(E22:E1000,"Instansi Luar")</f>
        <v>3</v>
      </c>
      <c r="E15" s="27">
        <f t="shared" si="0"/>
        <v>0.10714285714285714</v>
      </c>
    </row>
    <row r="16" spans="1:11">
      <c r="A16" s="16"/>
      <c r="B16" s="17"/>
      <c r="C16" s="24" t="s">
        <v>93</v>
      </c>
      <c r="D16" s="15">
        <f>COUNTIF(E22:E1000,"Wirausahawan/Usahawan")</f>
        <v>10</v>
      </c>
      <c r="E16" s="11">
        <f t="shared" si="0"/>
        <v>0.35714285714285715</v>
      </c>
    </row>
    <row r="17" spans="1:15">
      <c r="A17" s="12"/>
      <c r="B17" s="13"/>
      <c r="C17" s="26" t="s">
        <v>94</v>
      </c>
      <c r="D17" s="15">
        <f>COUNTIF(E22:E1000,"Pelajar/Mahasiswa")</f>
        <v>0</v>
      </c>
      <c r="E17" s="11">
        <f t="shared" si="0"/>
        <v>0</v>
      </c>
    </row>
    <row r="18" spans="1:15">
      <c r="A18" s="12"/>
      <c r="B18" s="13"/>
      <c r="C18" s="14" t="s">
        <v>95</v>
      </c>
      <c r="D18" s="15">
        <f>COUNTIF(E22:E1000,"Lainnya")</f>
        <v>15</v>
      </c>
      <c r="E18" s="11">
        <f t="shared" si="0"/>
        <v>0.5357142857142857</v>
      </c>
      <c r="M18" t="s">
        <v>52</v>
      </c>
    </row>
    <row r="19" spans="1:15">
      <c r="A19" s="97"/>
      <c r="B19" s="121"/>
      <c r="C19" s="98"/>
      <c r="D19" s="122"/>
      <c r="E19" s="123"/>
      <c r="F19" s="5">
        <f>AVERAGE(F22:F1000)</f>
        <v>3.6785714285714284</v>
      </c>
      <c r="G19" s="5">
        <f t="shared" ref="G19:N19" si="1">AVERAGE(G22:G1000)</f>
        <v>3.5714285714285716</v>
      </c>
      <c r="H19" s="5">
        <f t="shared" si="1"/>
        <v>3.6071428571428572</v>
      </c>
      <c r="I19" s="5">
        <f t="shared" si="1"/>
        <v>3.8214285714285716</v>
      </c>
      <c r="J19" s="5">
        <f t="shared" si="1"/>
        <v>3.5</v>
      </c>
      <c r="K19" s="5">
        <f t="shared" si="1"/>
        <v>3.6785714285714284</v>
      </c>
      <c r="L19" s="5">
        <f t="shared" si="1"/>
        <v>3.7142857142857144</v>
      </c>
      <c r="M19" s="5">
        <f t="shared" si="1"/>
        <v>3.8214285714285716</v>
      </c>
      <c r="N19" s="5">
        <f t="shared" si="1"/>
        <v>3.7142857142857144</v>
      </c>
    </row>
    <row r="20" spans="1:15">
      <c r="A20" s="175" t="s">
        <v>124</v>
      </c>
      <c r="B20" s="176"/>
      <c r="C20" s="176"/>
      <c r="D20" s="176"/>
      <c r="E20" s="176"/>
      <c r="F20" s="176"/>
      <c r="G20" s="176"/>
      <c r="H20" s="176"/>
      <c r="I20" s="176"/>
      <c r="J20" s="176"/>
      <c r="K20" s="176"/>
      <c r="L20" s="176"/>
      <c r="M20" s="176"/>
      <c r="N20" s="176"/>
    </row>
    <row r="21" spans="1:15">
      <c r="A21" s="25" t="s">
        <v>125</v>
      </c>
      <c r="B21" s="25"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c r="A22" s="129">
        <v>1</v>
      </c>
      <c r="B22" s="130">
        <v>47</v>
      </c>
      <c r="C22" s="129" t="s">
        <v>135</v>
      </c>
      <c r="D22" s="129" t="s">
        <v>88</v>
      </c>
      <c r="E22" s="129" t="s">
        <v>92</v>
      </c>
      <c r="F22" s="130">
        <v>4</v>
      </c>
      <c r="G22" s="130">
        <v>4</v>
      </c>
      <c r="H22" s="130">
        <v>4</v>
      </c>
      <c r="I22" s="130">
        <v>3</v>
      </c>
      <c r="J22" s="130">
        <v>3</v>
      </c>
      <c r="K22" s="130">
        <v>3</v>
      </c>
      <c r="L22" s="130">
        <v>4</v>
      </c>
      <c r="M22" s="130">
        <v>4</v>
      </c>
      <c r="N22" s="130">
        <v>4</v>
      </c>
      <c r="O22" s="129" t="s">
        <v>161</v>
      </c>
    </row>
    <row r="23" spans="1:15">
      <c r="A23" s="129">
        <v>2</v>
      </c>
      <c r="B23" s="130">
        <v>35</v>
      </c>
      <c r="C23" s="129" t="s">
        <v>135</v>
      </c>
      <c r="D23" s="129" t="s">
        <v>86</v>
      </c>
      <c r="E23" s="129" t="s">
        <v>133</v>
      </c>
      <c r="F23" s="130">
        <v>4</v>
      </c>
      <c r="G23" s="130">
        <v>4</v>
      </c>
      <c r="H23" s="130">
        <v>4</v>
      </c>
      <c r="I23" s="130">
        <v>4</v>
      </c>
      <c r="J23" s="130">
        <v>4</v>
      </c>
      <c r="K23" s="130">
        <v>4</v>
      </c>
      <c r="L23" s="130">
        <v>4</v>
      </c>
      <c r="M23" s="130">
        <v>4</v>
      </c>
      <c r="N23" s="130">
        <v>4</v>
      </c>
      <c r="O23" s="129" t="s">
        <v>856</v>
      </c>
    </row>
    <row r="24" spans="1:15">
      <c r="A24" s="129">
        <v>3</v>
      </c>
      <c r="B24" s="130">
        <v>39</v>
      </c>
      <c r="C24" s="129" t="s">
        <v>131</v>
      </c>
      <c r="D24" s="129" t="s">
        <v>86</v>
      </c>
      <c r="E24" s="129" t="s">
        <v>133</v>
      </c>
      <c r="F24" s="130">
        <v>4</v>
      </c>
      <c r="G24" s="130">
        <v>4</v>
      </c>
      <c r="H24" s="130">
        <v>4</v>
      </c>
      <c r="I24" s="130">
        <v>4</v>
      </c>
      <c r="J24" s="130">
        <v>4</v>
      </c>
      <c r="K24" s="130">
        <v>4</v>
      </c>
      <c r="L24" s="130">
        <v>4</v>
      </c>
      <c r="M24" s="130">
        <v>4</v>
      </c>
      <c r="N24" s="130">
        <v>4</v>
      </c>
      <c r="O24" s="129" t="s">
        <v>163</v>
      </c>
    </row>
    <row r="25" spans="1:15">
      <c r="A25" s="129">
        <v>4</v>
      </c>
      <c r="B25" s="130">
        <v>50</v>
      </c>
      <c r="C25" s="129" t="s">
        <v>135</v>
      </c>
      <c r="D25" s="129" t="s">
        <v>88</v>
      </c>
      <c r="E25" s="129" t="s">
        <v>133</v>
      </c>
      <c r="F25" s="130">
        <v>3</v>
      </c>
      <c r="G25" s="130">
        <v>3</v>
      </c>
      <c r="H25" s="130">
        <v>3</v>
      </c>
      <c r="I25" s="130">
        <v>4</v>
      </c>
      <c r="J25" s="130">
        <v>3</v>
      </c>
      <c r="K25" s="130">
        <v>3</v>
      </c>
      <c r="L25" s="130">
        <v>3</v>
      </c>
      <c r="M25" s="130">
        <v>1</v>
      </c>
      <c r="N25" s="130">
        <v>3</v>
      </c>
      <c r="O25" s="129" t="s">
        <v>857</v>
      </c>
    </row>
    <row r="26" spans="1:15">
      <c r="A26" s="129">
        <v>5</v>
      </c>
      <c r="B26" s="130">
        <v>34</v>
      </c>
      <c r="C26" s="129" t="s">
        <v>135</v>
      </c>
      <c r="D26" s="129" t="s">
        <v>86</v>
      </c>
      <c r="E26" s="129" t="s">
        <v>133</v>
      </c>
      <c r="F26" s="130">
        <v>4</v>
      </c>
      <c r="G26" s="130">
        <v>4</v>
      </c>
      <c r="H26" s="130">
        <v>4</v>
      </c>
      <c r="I26" s="130">
        <v>4</v>
      </c>
      <c r="J26" s="130">
        <v>4</v>
      </c>
      <c r="K26" s="130">
        <v>4</v>
      </c>
      <c r="L26" s="130">
        <v>4</v>
      </c>
      <c r="M26" s="130">
        <v>4</v>
      </c>
      <c r="N26" s="130">
        <v>4</v>
      </c>
      <c r="O26" s="129" t="s">
        <v>858</v>
      </c>
    </row>
    <row r="27" spans="1:15">
      <c r="A27" s="129">
        <v>6</v>
      </c>
      <c r="B27" s="130">
        <v>39</v>
      </c>
      <c r="C27" s="129" t="s">
        <v>131</v>
      </c>
      <c r="D27" s="129" t="s">
        <v>88</v>
      </c>
      <c r="E27" s="129" t="s">
        <v>93</v>
      </c>
      <c r="F27" s="130">
        <v>4</v>
      </c>
      <c r="G27" s="130">
        <v>4</v>
      </c>
      <c r="H27" s="130">
        <v>4</v>
      </c>
      <c r="I27" s="130">
        <v>4</v>
      </c>
      <c r="J27" s="130">
        <v>4</v>
      </c>
      <c r="K27" s="130">
        <v>4</v>
      </c>
      <c r="L27" s="130">
        <v>4</v>
      </c>
      <c r="M27" s="130">
        <v>4</v>
      </c>
      <c r="N27" s="130">
        <v>4</v>
      </c>
      <c r="O27" s="129" t="s">
        <v>803</v>
      </c>
    </row>
    <row r="28" spans="1:15">
      <c r="A28" s="129">
        <v>7</v>
      </c>
      <c r="B28" s="130">
        <v>37</v>
      </c>
      <c r="C28" s="129" t="s">
        <v>135</v>
      </c>
      <c r="D28" s="129" t="s">
        <v>86</v>
      </c>
      <c r="E28" s="129" t="s">
        <v>93</v>
      </c>
      <c r="F28" s="130">
        <v>4</v>
      </c>
      <c r="G28" s="130">
        <v>4</v>
      </c>
      <c r="H28" s="130">
        <v>4</v>
      </c>
      <c r="I28" s="130">
        <v>4</v>
      </c>
      <c r="J28" s="130">
        <v>4</v>
      </c>
      <c r="K28" s="130">
        <v>4</v>
      </c>
      <c r="L28" s="130">
        <v>4</v>
      </c>
      <c r="M28" s="130">
        <v>4</v>
      </c>
      <c r="N28" s="130">
        <v>4</v>
      </c>
      <c r="O28" s="129" t="s">
        <v>859</v>
      </c>
    </row>
    <row r="29" spans="1:15">
      <c r="A29" s="129">
        <v>8</v>
      </c>
      <c r="B29" s="130">
        <v>50</v>
      </c>
      <c r="C29" s="129" t="s">
        <v>135</v>
      </c>
      <c r="D29" s="129" t="s">
        <v>86</v>
      </c>
      <c r="E29" s="129" t="s">
        <v>93</v>
      </c>
      <c r="F29" s="130">
        <v>3</v>
      </c>
      <c r="G29" s="130">
        <v>3</v>
      </c>
      <c r="H29" s="130">
        <v>3</v>
      </c>
      <c r="I29" s="130">
        <v>3</v>
      </c>
      <c r="J29" s="130">
        <v>3</v>
      </c>
      <c r="K29" s="130">
        <v>3</v>
      </c>
      <c r="L29" s="130">
        <v>3</v>
      </c>
      <c r="M29" s="130">
        <v>4</v>
      </c>
      <c r="N29" s="130">
        <v>3</v>
      </c>
      <c r="O29" s="129" t="s">
        <v>22</v>
      </c>
    </row>
    <row r="30" spans="1:15">
      <c r="A30" s="129">
        <v>9</v>
      </c>
      <c r="B30" s="130">
        <v>50</v>
      </c>
      <c r="C30" s="129" t="s">
        <v>135</v>
      </c>
      <c r="D30" s="129" t="s">
        <v>86</v>
      </c>
      <c r="E30" s="129" t="s">
        <v>93</v>
      </c>
      <c r="F30" s="130">
        <v>3</v>
      </c>
      <c r="G30" s="130">
        <v>3</v>
      </c>
      <c r="H30" s="130">
        <v>3</v>
      </c>
      <c r="I30" s="130">
        <v>3</v>
      </c>
      <c r="J30" s="130">
        <v>3</v>
      </c>
      <c r="K30" s="130">
        <v>3</v>
      </c>
      <c r="L30" s="130">
        <v>3</v>
      </c>
      <c r="M30" s="130">
        <v>4</v>
      </c>
      <c r="N30" s="130">
        <v>3</v>
      </c>
      <c r="O30" s="129" t="s">
        <v>145</v>
      </c>
    </row>
    <row r="31" spans="1:15">
      <c r="A31" s="129">
        <v>10</v>
      </c>
      <c r="B31" s="130">
        <v>30</v>
      </c>
      <c r="C31" s="129" t="s">
        <v>135</v>
      </c>
      <c r="D31" s="129" t="s">
        <v>88</v>
      </c>
      <c r="E31" s="129" t="s">
        <v>93</v>
      </c>
      <c r="F31" s="130">
        <v>3</v>
      </c>
      <c r="G31" s="130">
        <v>3</v>
      </c>
      <c r="H31" s="130">
        <v>3</v>
      </c>
      <c r="I31" s="130">
        <v>4</v>
      </c>
      <c r="J31" s="130">
        <v>3</v>
      </c>
      <c r="K31" s="130">
        <v>3</v>
      </c>
      <c r="L31" s="130">
        <v>3</v>
      </c>
      <c r="M31" s="130">
        <v>4</v>
      </c>
      <c r="N31" s="130">
        <v>4</v>
      </c>
      <c r="O31" s="129" t="s">
        <v>22</v>
      </c>
    </row>
    <row r="32" spans="1:15">
      <c r="A32" s="129">
        <v>11</v>
      </c>
      <c r="B32" s="130">
        <v>34</v>
      </c>
      <c r="C32" s="129" t="s">
        <v>135</v>
      </c>
      <c r="D32" s="129" t="s">
        <v>84</v>
      </c>
      <c r="E32" s="129" t="s">
        <v>133</v>
      </c>
      <c r="F32" s="130">
        <v>4</v>
      </c>
      <c r="G32" s="130">
        <v>4</v>
      </c>
      <c r="H32" s="130">
        <v>4</v>
      </c>
      <c r="I32" s="130">
        <v>4</v>
      </c>
      <c r="J32" s="130">
        <v>4</v>
      </c>
      <c r="K32" s="130">
        <v>4</v>
      </c>
      <c r="L32" s="130">
        <v>4</v>
      </c>
      <c r="M32" s="130">
        <v>4</v>
      </c>
      <c r="N32" s="130">
        <v>4</v>
      </c>
      <c r="O32" s="129" t="s">
        <v>860</v>
      </c>
    </row>
    <row r="33" spans="1:15">
      <c r="A33" s="129">
        <v>12</v>
      </c>
      <c r="B33" s="130">
        <v>42</v>
      </c>
      <c r="C33" s="129" t="s">
        <v>135</v>
      </c>
      <c r="D33" s="129" t="s">
        <v>88</v>
      </c>
      <c r="E33" s="129" t="s">
        <v>93</v>
      </c>
      <c r="F33" s="130">
        <v>3</v>
      </c>
      <c r="G33" s="130">
        <v>3</v>
      </c>
      <c r="H33" s="130">
        <v>3</v>
      </c>
      <c r="I33" s="130">
        <v>4</v>
      </c>
      <c r="J33" s="130">
        <v>3</v>
      </c>
      <c r="K33" s="130">
        <v>3</v>
      </c>
      <c r="L33" s="130">
        <v>3</v>
      </c>
      <c r="M33" s="130">
        <v>4</v>
      </c>
      <c r="N33" s="130">
        <v>3</v>
      </c>
      <c r="O33" s="129" t="s">
        <v>22</v>
      </c>
    </row>
    <row r="34" spans="1:15">
      <c r="A34" s="129">
        <v>13</v>
      </c>
      <c r="B34" s="130">
        <v>53</v>
      </c>
      <c r="C34" s="129" t="s">
        <v>131</v>
      </c>
      <c r="D34" s="129" t="s">
        <v>86</v>
      </c>
      <c r="E34" s="129" t="s">
        <v>133</v>
      </c>
      <c r="F34" s="130">
        <v>4</v>
      </c>
      <c r="G34" s="130">
        <v>3</v>
      </c>
      <c r="H34" s="130">
        <v>3</v>
      </c>
      <c r="I34" s="130">
        <v>4</v>
      </c>
      <c r="J34" s="130">
        <v>3</v>
      </c>
      <c r="K34" s="130">
        <v>4</v>
      </c>
      <c r="L34" s="130">
        <v>4</v>
      </c>
      <c r="M34" s="130">
        <v>4</v>
      </c>
      <c r="N34" s="130">
        <v>4</v>
      </c>
      <c r="O34" s="129" t="s">
        <v>172</v>
      </c>
    </row>
    <row r="35" spans="1:15">
      <c r="A35" s="129">
        <v>14</v>
      </c>
      <c r="B35" s="130">
        <v>51</v>
      </c>
      <c r="C35" s="129" t="s">
        <v>135</v>
      </c>
      <c r="D35" s="129" t="s">
        <v>88</v>
      </c>
      <c r="E35" s="129" t="s">
        <v>93</v>
      </c>
      <c r="F35" s="130">
        <v>3</v>
      </c>
      <c r="G35" s="130">
        <v>3</v>
      </c>
      <c r="H35" s="130">
        <v>3</v>
      </c>
      <c r="I35" s="130">
        <v>4</v>
      </c>
      <c r="J35" s="130">
        <v>3</v>
      </c>
      <c r="K35" s="130">
        <v>4</v>
      </c>
      <c r="L35" s="130">
        <v>4</v>
      </c>
      <c r="M35" s="130">
        <v>4</v>
      </c>
      <c r="N35" s="130">
        <v>3</v>
      </c>
      <c r="O35" s="129" t="s">
        <v>207</v>
      </c>
    </row>
    <row r="36" spans="1:15">
      <c r="A36" s="129">
        <v>15</v>
      </c>
      <c r="B36" s="130">
        <v>42</v>
      </c>
      <c r="C36" s="129" t="s">
        <v>135</v>
      </c>
      <c r="D36" s="129" t="s">
        <v>84</v>
      </c>
      <c r="E36" s="129" t="s">
        <v>133</v>
      </c>
      <c r="F36" s="130">
        <v>4</v>
      </c>
      <c r="G36" s="130">
        <v>4</v>
      </c>
      <c r="H36" s="130">
        <v>4</v>
      </c>
      <c r="I36" s="130">
        <v>4</v>
      </c>
      <c r="J36" s="130">
        <v>4</v>
      </c>
      <c r="K36" s="130">
        <v>4</v>
      </c>
      <c r="L36" s="130">
        <v>4</v>
      </c>
      <c r="M36" s="130">
        <v>4</v>
      </c>
      <c r="N36" s="130">
        <v>4</v>
      </c>
      <c r="O36" s="129" t="s">
        <v>861</v>
      </c>
    </row>
    <row r="37" spans="1:15">
      <c r="A37" s="129">
        <v>16</v>
      </c>
      <c r="B37" s="130">
        <v>29</v>
      </c>
      <c r="C37" s="129" t="s">
        <v>135</v>
      </c>
      <c r="D37" s="129" t="s">
        <v>88</v>
      </c>
      <c r="E37" s="129" t="s">
        <v>133</v>
      </c>
      <c r="F37" s="130">
        <v>3</v>
      </c>
      <c r="G37" s="130">
        <v>3</v>
      </c>
      <c r="H37" s="130">
        <v>3</v>
      </c>
      <c r="I37" s="130">
        <v>4</v>
      </c>
      <c r="J37" s="130">
        <v>3</v>
      </c>
      <c r="K37" s="130">
        <v>3</v>
      </c>
      <c r="L37" s="130">
        <v>3</v>
      </c>
      <c r="M37" s="130">
        <v>4</v>
      </c>
      <c r="N37" s="130">
        <v>3</v>
      </c>
      <c r="O37" s="129" t="s">
        <v>178</v>
      </c>
    </row>
    <row r="38" spans="1:15">
      <c r="A38" s="129">
        <v>17</v>
      </c>
      <c r="B38" s="130">
        <v>30</v>
      </c>
      <c r="C38" s="129" t="s">
        <v>135</v>
      </c>
      <c r="D38" s="129" t="s">
        <v>86</v>
      </c>
      <c r="E38" s="129" t="s">
        <v>93</v>
      </c>
      <c r="F38" s="130">
        <v>3</v>
      </c>
      <c r="G38" s="130">
        <v>3</v>
      </c>
      <c r="H38" s="130">
        <v>4</v>
      </c>
      <c r="I38" s="130">
        <v>3</v>
      </c>
      <c r="J38" s="130">
        <v>3</v>
      </c>
      <c r="K38" s="130">
        <v>4</v>
      </c>
      <c r="L38" s="130">
        <v>4</v>
      </c>
      <c r="M38" s="130">
        <v>3</v>
      </c>
      <c r="N38" s="130">
        <v>4</v>
      </c>
      <c r="O38" s="129" t="s">
        <v>148</v>
      </c>
    </row>
    <row r="39" spans="1:15">
      <c r="A39" s="129">
        <v>18</v>
      </c>
      <c r="B39" s="130">
        <v>34</v>
      </c>
      <c r="C39" s="129" t="s">
        <v>135</v>
      </c>
      <c r="D39" s="129" t="s">
        <v>84</v>
      </c>
      <c r="E39" s="129" t="s">
        <v>133</v>
      </c>
      <c r="F39" s="130">
        <v>4</v>
      </c>
      <c r="G39" s="130">
        <v>4</v>
      </c>
      <c r="H39" s="130">
        <v>4</v>
      </c>
      <c r="I39" s="130">
        <v>4</v>
      </c>
      <c r="J39" s="130">
        <v>4</v>
      </c>
      <c r="K39" s="130">
        <v>4</v>
      </c>
      <c r="L39" s="130">
        <v>4</v>
      </c>
      <c r="M39" s="130">
        <v>4</v>
      </c>
      <c r="N39" s="130">
        <v>4</v>
      </c>
      <c r="O39" s="129" t="s">
        <v>860</v>
      </c>
    </row>
    <row r="40" spans="1:15">
      <c r="A40" s="129">
        <v>19</v>
      </c>
      <c r="B40" s="130">
        <v>33</v>
      </c>
      <c r="C40" s="129" t="s">
        <v>135</v>
      </c>
      <c r="D40" s="129" t="s">
        <v>88</v>
      </c>
      <c r="E40" s="129" t="s">
        <v>133</v>
      </c>
      <c r="F40" s="130">
        <v>4</v>
      </c>
      <c r="G40" s="130">
        <v>4</v>
      </c>
      <c r="H40" s="130">
        <v>4</v>
      </c>
      <c r="I40" s="130">
        <v>3</v>
      </c>
      <c r="J40" s="130">
        <v>3</v>
      </c>
      <c r="K40" s="130">
        <v>4</v>
      </c>
      <c r="L40" s="130">
        <v>4</v>
      </c>
      <c r="M40" s="130">
        <v>4</v>
      </c>
      <c r="N40" s="130">
        <v>4</v>
      </c>
      <c r="O40" s="129" t="s">
        <v>862</v>
      </c>
    </row>
    <row r="41" spans="1:15">
      <c r="A41" s="129">
        <v>20</v>
      </c>
      <c r="B41" s="130">
        <v>45</v>
      </c>
      <c r="C41" s="129" t="s">
        <v>131</v>
      </c>
      <c r="D41" s="129" t="s">
        <v>88</v>
      </c>
      <c r="E41" s="129" t="s">
        <v>133</v>
      </c>
      <c r="F41" s="130">
        <v>4</v>
      </c>
      <c r="G41" s="130">
        <v>4</v>
      </c>
      <c r="H41" s="130">
        <v>4</v>
      </c>
      <c r="I41" s="130">
        <v>4</v>
      </c>
      <c r="J41" s="130">
        <v>4</v>
      </c>
      <c r="K41" s="130">
        <v>4</v>
      </c>
      <c r="L41" s="130">
        <v>4</v>
      </c>
      <c r="M41" s="130">
        <v>4</v>
      </c>
      <c r="N41" s="130">
        <v>4</v>
      </c>
      <c r="O41" s="129" t="s">
        <v>863</v>
      </c>
    </row>
    <row r="42" spans="1:15">
      <c r="A42" s="129">
        <v>21</v>
      </c>
      <c r="B42" s="130">
        <v>44</v>
      </c>
      <c r="C42" s="129" t="s">
        <v>135</v>
      </c>
      <c r="D42" s="129" t="s">
        <v>88</v>
      </c>
      <c r="E42" s="129" t="s">
        <v>92</v>
      </c>
      <c r="F42" s="130">
        <v>4</v>
      </c>
      <c r="G42" s="130">
        <v>3</v>
      </c>
      <c r="H42" s="130">
        <v>4</v>
      </c>
      <c r="I42" s="130">
        <v>4</v>
      </c>
      <c r="J42" s="130">
        <v>3</v>
      </c>
      <c r="K42" s="130">
        <v>4</v>
      </c>
      <c r="L42" s="130">
        <v>4</v>
      </c>
      <c r="M42" s="130">
        <v>4</v>
      </c>
      <c r="N42" s="130">
        <v>4</v>
      </c>
      <c r="O42" s="129" t="s">
        <v>177</v>
      </c>
    </row>
    <row r="43" spans="1:15">
      <c r="A43" s="129">
        <v>22</v>
      </c>
      <c r="B43" s="130">
        <v>34</v>
      </c>
      <c r="C43" s="129" t="s">
        <v>135</v>
      </c>
      <c r="D43" s="129" t="s">
        <v>84</v>
      </c>
      <c r="E43" s="129" t="s">
        <v>133</v>
      </c>
      <c r="F43" s="130">
        <v>4</v>
      </c>
      <c r="G43" s="130">
        <v>4</v>
      </c>
      <c r="H43" s="130">
        <v>4</v>
      </c>
      <c r="I43" s="130">
        <v>4</v>
      </c>
      <c r="J43" s="130">
        <v>4</v>
      </c>
      <c r="K43" s="130">
        <v>4</v>
      </c>
      <c r="L43" s="130">
        <v>4</v>
      </c>
      <c r="M43" s="130">
        <v>4</v>
      </c>
      <c r="N43" s="130">
        <v>4</v>
      </c>
      <c r="O43" s="129" t="s">
        <v>860</v>
      </c>
    </row>
    <row r="44" spans="1:15">
      <c r="A44" s="129">
        <v>23</v>
      </c>
      <c r="B44" s="130">
        <v>38</v>
      </c>
      <c r="C44" s="129" t="s">
        <v>135</v>
      </c>
      <c r="D44" s="129" t="s">
        <v>84</v>
      </c>
      <c r="E44" s="129" t="s">
        <v>133</v>
      </c>
      <c r="F44" s="130">
        <v>4</v>
      </c>
      <c r="G44" s="130">
        <v>3</v>
      </c>
      <c r="H44" s="130">
        <v>4</v>
      </c>
      <c r="I44" s="130">
        <v>4</v>
      </c>
      <c r="J44" s="130">
        <v>4</v>
      </c>
      <c r="K44" s="130">
        <v>4</v>
      </c>
      <c r="L44" s="130">
        <v>4</v>
      </c>
      <c r="M44" s="130">
        <v>4</v>
      </c>
      <c r="N44" s="130">
        <v>4</v>
      </c>
      <c r="O44" s="129" t="s">
        <v>166</v>
      </c>
    </row>
    <row r="45" spans="1:15">
      <c r="A45" s="129">
        <v>24</v>
      </c>
      <c r="B45" s="130">
        <v>38</v>
      </c>
      <c r="C45" s="129" t="s">
        <v>131</v>
      </c>
      <c r="D45" s="129" t="s">
        <v>86</v>
      </c>
      <c r="E45" s="129" t="s">
        <v>93</v>
      </c>
      <c r="F45" s="130">
        <v>4</v>
      </c>
      <c r="G45" s="130">
        <v>4</v>
      </c>
      <c r="H45" s="130">
        <v>3</v>
      </c>
      <c r="I45" s="130">
        <v>4</v>
      </c>
      <c r="J45" s="130">
        <v>3</v>
      </c>
      <c r="K45" s="130">
        <v>3</v>
      </c>
      <c r="L45" s="130">
        <v>3</v>
      </c>
      <c r="M45" s="130">
        <v>3</v>
      </c>
      <c r="N45" s="130">
        <v>3</v>
      </c>
      <c r="O45" s="129" t="s">
        <v>864</v>
      </c>
    </row>
    <row r="46" spans="1:15">
      <c r="A46" s="129">
        <v>25</v>
      </c>
      <c r="B46" s="130">
        <v>34</v>
      </c>
      <c r="C46" s="129" t="s">
        <v>135</v>
      </c>
      <c r="D46" s="129" t="s">
        <v>84</v>
      </c>
      <c r="E46" s="129" t="s">
        <v>133</v>
      </c>
      <c r="F46" s="130">
        <v>4</v>
      </c>
      <c r="G46" s="130">
        <v>4</v>
      </c>
      <c r="H46" s="130">
        <v>4</v>
      </c>
      <c r="I46" s="130">
        <v>4</v>
      </c>
      <c r="J46" s="130">
        <v>4</v>
      </c>
      <c r="K46" s="130">
        <v>4</v>
      </c>
      <c r="L46" s="130">
        <v>4</v>
      </c>
      <c r="M46" s="130">
        <v>4</v>
      </c>
      <c r="N46" s="130">
        <v>4</v>
      </c>
      <c r="O46" s="129" t="s">
        <v>865</v>
      </c>
    </row>
    <row r="47" spans="1:15">
      <c r="A47" s="129">
        <v>26</v>
      </c>
      <c r="B47" s="130">
        <v>39</v>
      </c>
      <c r="C47" s="129" t="s">
        <v>135</v>
      </c>
      <c r="D47" s="129" t="s">
        <v>84</v>
      </c>
      <c r="E47" s="129" t="s">
        <v>93</v>
      </c>
      <c r="F47" s="130">
        <v>4</v>
      </c>
      <c r="G47" s="130">
        <v>4</v>
      </c>
      <c r="H47" s="130">
        <v>3</v>
      </c>
      <c r="I47" s="130">
        <v>4</v>
      </c>
      <c r="J47" s="130">
        <v>4</v>
      </c>
      <c r="K47" s="130">
        <v>4</v>
      </c>
      <c r="L47" s="130">
        <v>4</v>
      </c>
      <c r="M47" s="130">
        <v>4</v>
      </c>
      <c r="N47" s="130">
        <v>4</v>
      </c>
      <c r="O47" s="129" t="s">
        <v>166</v>
      </c>
    </row>
    <row r="48" spans="1:15">
      <c r="A48" s="129">
        <v>27</v>
      </c>
      <c r="B48" s="130">
        <v>41</v>
      </c>
      <c r="C48" s="129" t="s">
        <v>135</v>
      </c>
      <c r="D48" s="129" t="s">
        <v>88</v>
      </c>
      <c r="E48" s="129" t="s">
        <v>92</v>
      </c>
      <c r="F48" s="130">
        <v>4</v>
      </c>
      <c r="G48" s="130">
        <v>4</v>
      </c>
      <c r="H48" s="130">
        <v>4</v>
      </c>
      <c r="I48" s="130">
        <v>4</v>
      </c>
      <c r="J48" s="130">
        <v>4</v>
      </c>
      <c r="K48" s="130">
        <v>4</v>
      </c>
      <c r="L48" s="130">
        <v>4</v>
      </c>
      <c r="M48" s="130">
        <v>4</v>
      </c>
      <c r="N48" s="130">
        <v>4</v>
      </c>
      <c r="O48" s="129" t="s">
        <v>866</v>
      </c>
    </row>
    <row r="49" spans="1:15">
      <c r="A49" s="129">
        <v>28</v>
      </c>
      <c r="B49" s="130">
        <v>40</v>
      </c>
      <c r="C49" s="129" t="s">
        <v>135</v>
      </c>
      <c r="D49" s="129" t="s">
        <v>88</v>
      </c>
      <c r="E49" s="129" t="s">
        <v>133</v>
      </c>
      <c r="F49" s="130">
        <v>3</v>
      </c>
      <c r="G49" s="130">
        <v>3</v>
      </c>
      <c r="H49" s="130">
        <v>3</v>
      </c>
      <c r="I49" s="130">
        <v>4</v>
      </c>
      <c r="J49" s="130">
        <v>3</v>
      </c>
      <c r="K49" s="130">
        <v>3</v>
      </c>
      <c r="L49" s="130">
        <v>3</v>
      </c>
      <c r="M49" s="130">
        <v>4</v>
      </c>
      <c r="N49" s="130">
        <v>3</v>
      </c>
      <c r="O49" s="129" t="s">
        <v>867</v>
      </c>
    </row>
  </sheetData>
  <mergeCells count="4">
    <mergeCell ref="D1:K1"/>
    <mergeCell ref="D2:K2"/>
    <mergeCell ref="A4:D4"/>
    <mergeCell ref="A20:N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O102"/>
  <sheetViews>
    <sheetView tabSelected="1" workbookViewId="0">
      <selection activeCell="E6" sqref="E6"/>
    </sheetView>
  </sheetViews>
  <sheetFormatPr defaultColWidth="9" defaultRowHeight="14.4"/>
  <cols>
    <col min="1" max="1" width="4.6640625" customWidth="1"/>
    <col min="2" max="2" width="14.6640625" customWidth="1"/>
    <col min="3" max="3" width="26.6640625" customWidth="1"/>
    <col min="4" max="4" width="15.88671875" customWidth="1"/>
    <col min="5" max="5" width="26.6640625" customWidth="1"/>
    <col min="6" max="14" width="5.88671875" customWidth="1"/>
    <col min="15" max="15" width="68.109375" style="19" customWidth="1"/>
  </cols>
  <sheetData>
    <row r="1" spans="1:11" ht="18">
      <c r="A1" s="1"/>
      <c r="B1" s="1"/>
      <c r="C1" s="1"/>
      <c r="D1" s="174" t="s">
        <v>169</v>
      </c>
      <c r="E1" s="174"/>
      <c r="F1" s="174"/>
      <c r="G1" s="174"/>
      <c r="H1" s="174"/>
      <c r="I1" s="174"/>
      <c r="J1" s="174"/>
      <c r="K1" s="174"/>
    </row>
    <row r="2" spans="1:11" ht="18">
      <c r="A2" s="1"/>
      <c r="B2" s="1"/>
      <c r="C2" s="1"/>
      <c r="D2" s="174" t="s">
        <v>188</v>
      </c>
      <c r="E2" s="174"/>
      <c r="F2" s="174"/>
      <c r="G2" s="174"/>
      <c r="H2" s="174"/>
      <c r="I2" s="174"/>
      <c r="J2" s="174"/>
      <c r="K2" s="174"/>
    </row>
    <row r="3" spans="1:11">
      <c r="A3" s="2"/>
      <c r="B3" s="2"/>
      <c r="C3" s="2"/>
      <c r="D3" s="2"/>
      <c r="E3" s="2"/>
      <c r="F3" s="2"/>
      <c r="G3" s="2"/>
      <c r="H3" s="2"/>
      <c r="I3" s="2"/>
      <c r="J3" s="2"/>
      <c r="K3" s="2"/>
    </row>
    <row r="4" spans="1:11" ht="15.6">
      <c r="A4" s="170" t="s">
        <v>123</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29</v>
      </c>
      <c r="E6" s="11">
        <f t="shared" ref="E6:E18" si="0">+D6/81</f>
        <v>0.35802469135802467</v>
      </c>
    </row>
    <row r="7" spans="1:11">
      <c r="A7" s="12"/>
      <c r="B7" s="13"/>
      <c r="C7" s="14" t="s">
        <v>77</v>
      </c>
      <c r="D7" s="12">
        <f>COUNTIF(C22:C1000,"Perempuan")</f>
        <v>52</v>
      </c>
      <c r="E7" s="11">
        <f t="shared" si="0"/>
        <v>0.64197530864197527</v>
      </c>
    </row>
    <row r="8" spans="1:11">
      <c r="A8" s="12">
        <v>2</v>
      </c>
      <c r="B8" s="13" t="s">
        <v>79</v>
      </c>
      <c r="C8" s="14" t="s">
        <v>80</v>
      </c>
      <c r="D8" s="12">
        <f>COUNTIF(D22:D1000,"SD Ke bawah")</f>
        <v>2</v>
      </c>
      <c r="E8" s="11">
        <f t="shared" si="0"/>
        <v>2.4691358024691357E-2</v>
      </c>
    </row>
    <row r="9" spans="1:11">
      <c r="A9" s="12"/>
      <c r="B9" s="13"/>
      <c r="C9" s="14" t="s">
        <v>82</v>
      </c>
      <c r="D9" s="12">
        <f>COUNTIF(D22:D1000,"SLTP")</f>
        <v>1</v>
      </c>
      <c r="E9" s="11">
        <f t="shared" si="0"/>
        <v>1.2345679012345678E-2</v>
      </c>
    </row>
    <row r="10" spans="1:11">
      <c r="A10" s="12"/>
      <c r="B10" s="13"/>
      <c r="C10" s="14" t="s">
        <v>84</v>
      </c>
      <c r="D10" s="12">
        <f>COUNTIF(D22:D1000,"SLTA")</f>
        <v>19</v>
      </c>
      <c r="E10" s="11">
        <f t="shared" si="0"/>
        <v>0.23456790123456789</v>
      </c>
    </row>
    <row r="11" spans="1:11">
      <c r="A11" s="12"/>
      <c r="B11" s="13"/>
      <c r="C11" s="14" t="s">
        <v>86</v>
      </c>
      <c r="D11" s="12">
        <f>COUNTIF(D22:D1000,"D1 - D3 - D4")</f>
        <v>15</v>
      </c>
      <c r="E11" s="11">
        <f t="shared" si="0"/>
        <v>0.18518518518518517</v>
      </c>
    </row>
    <row r="12" spans="1:11">
      <c r="A12" s="12"/>
      <c r="B12" s="13"/>
      <c r="C12" s="14" t="s">
        <v>88</v>
      </c>
      <c r="D12" s="12">
        <f>COUNTIF(D22:D1000,"S-1")</f>
        <v>38</v>
      </c>
      <c r="E12" s="11">
        <f t="shared" si="0"/>
        <v>0.46913580246913578</v>
      </c>
    </row>
    <row r="13" spans="1:11">
      <c r="A13" s="12"/>
      <c r="B13" s="13"/>
      <c r="C13" s="14" t="s">
        <v>89</v>
      </c>
      <c r="D13" s="12">
        <f>COUNTIF(D22:D1000,"S-2 ke atas")</f>
        <v>6</v>
      </c>
      <c r="E13" s="11">
        <f t="shared" si="0"/>
        <v>7.407407407407407E-2</v>
      </c>
    </row>
    <row r="14" spans="1:11">
      <c r="A14" s="12">
        <v>3</v>
      </c>
      <c r="B14" s="13" t="s">
        <v>91</v>
      </c>
      <c r="C14" s="26" t="s">
        <v>132</v>
      </c>
      <c r="D14" s="15">
        <f>COUNTIF(E22:E1000,"PNS/TNI/POLRI")</f>
        <v>2</v>
      </c>
      <c r="E14" s="11">
        <f t="shared" si="0"/>
        <v>2.4691358024691357E-2</v>
      </c>
    </row>
    <row r="15" spans="1:11">
      <c r="A15" s="16"/>
      <c r="B15" s="17"/>
      <c r="C15" s="26" t="s">
        <v>92</v>
      </c>
      <c r="D15" s="15">
        <f>COUNTIF(E22:E1000,"Instansi Luar")</f>
        <v>3</v>
      </c>
      <c r="E15" s="11">
        <f t="shared" si="0"/>
        <v>3.7037037037037035E-2</v>
      </c>
    </row>
    <row r="16" spans="1:11">
      <c r="A16" s="16"/>
      <c r="B16" s="17"/>
      <c r="C16" s="24" t="s">
        <v>93</v>
      </c>
      <c r="D16" s="15">
        <f>COUNTIF(E22:E1000,"Wirausahawan/Usahawan")</f>
        <v>47</v>
      </c>
      <c r="E16" s="11">
        <f t="shared" si="0"/>
        <v>0.58024691358024694</v>
      </c>
    </row>
    <row r="17" spans="1:15">
      <c r="A17" s="12"/>
      <c r="B17" s="13"/>
      <c r="C17" s="26" t="s">
        <v>94</v>
      </c>
      <c r="D17" s="15">
        <f>COUNTIF(E22:E1000,"Pelajar/Mahasiswa")</f>
        <v>7</v>
      </c>
      <c r="E17" s="11">
        <f t="shared" si="0"/>
        <v>8.6419753086419748E-2</v>
      </c>
    </row>
    <row r="18" spans="1:15">
      <c r="A18" s="12"/>
      <c r="B18" s="13"/>
      <c r="C18" s="14" t="s">
        <v>95</v>
      </c>
      <c r="D18" s="15">
        <f>COUNTIF(E22:E1000,"Lainnya")</f>
        <v>22</v>
      </c>
      <c r="E18" s="11">
        <f t="shared" si="0"/>
        <v>0.27160493827160492</v>
      </c>
    </row>
    <row r="19" spans="1:15">
      <c r="A19" s="97"/>
      <c r="B19" s="121"/>
      <c r="C19" s="98"/>
      <c r="D19" s="122"/>
      <c r="E19" s="123"/>
      <c r="F19" s="5">
        <f>AVERAGE(F22:F1000)</f>
        <v>3.5185185185185186</v>
      </c>
      <c r="G19" s="5">
        <f t="shared" ref="G19:N19" si="1">AVERAGE(G22:G1000)</f>
        <v>3.5432098765432101</v>
      </c>
      <c r="H19" s="5">
        <f t="shared" si="1"/>
        <v>3.5061728395061729</v>
      </c>
      <c r="I19" s="5">
        <f t="shared" si="1"/>
        <v>3.8765432098765431</v>
      </c>
      <c r="J19" s="5">
        <f t="shared" si="1"/>
        <v>3.3950617283950617</v>
      </c>
      <c r="K19" s="5">
        <f t="shared" si="1"/>
        <v>3.6296296296296298</v>
      </c>
      <c r="L19" s="5">
        <f t="shared" si="1"/>
        <v>3.617283950617284</v>
      </c>
      <c r="M19" s="5">
        <f t="shared" si="1"/>
        <v>3.8888888888888888</v>
      </c>
      <c r="N19" s="5">
        <f t="shared" si="1"/>
        <v>3.7407407407407409</v>
      </c>
    </row>
    <row r="20" spans="1:15">
      <c r="A20" s="175" t="s">
        <v>124</v>
      </c>
      <c r="B20" s="176"/>
      <c r="C20" s="176"/>
      <c r="D20" s="176"/>
      <c r="E20" s="176"/>
      <c r="F20" s="176"/>
      <c r="G20" s="176"/>
      <c r="H20" s="176"/>
      <c r="I20" s="176"/>
      <c r="J20" s="176"/>
      <c r="K20" s="176"/>
      <c r="L20" s="176"/>
      <c r="M20" s="176"/>
      <c r="N20" s="176"/>
    </row>
    <row r="21" spans="1:15">
      <c r="A21" s="25" t="s">
        <v>125</v>
      </c>
      <c r="B21" s="25"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c r="A22">
        <v>1</v>
      </c>
      <c r="B22" s="128">
        <v>31</v>
      </c>
      <c r="C22" t="s">
        <v>131</v>
      </c>
      <c r="D22" t="s">
        <v>137</v>
      </c>
      <c r="E22" t="s">
        <v>133</v>
      </c>
      <c r="F22" s="128">
        <v>4</v>
      </c>
      <c r="G22" s="128">
        <v>3</v>
      </c>
      <c r="H22" s="128">
        <v>3</v>
      </c>
      <c r="I22" s="128">
        <v>3</v>
      </c>
      <c r="J22" s="128">
        <v>3</v>
      </c>
      <c r="K22" s="128">
        <v>4</v>
      </c>
      <c r="L22" s="128">
        <v>4</v>
      </c>
      <c r="M22" s="128">
        <v>3</v>
      </c>
      <c r="N22" s="128">
        <v>4</v>
      </c>
      <c r="O22" s="129" t="s">
        <v>868</v>
      </c>
    </row>
    <row r="23" spans="1:15">
      <c r="A23">
        <v>2</v>
      </c>
      <c r="B23" s="128">
        <v>38</v>
      </c>
      <c r="C23" t="s">
        <v>131</v>
      </c>
      <c r="D23" t="s">
        <v>86</v>
      </c>
      <c r="E23" t="s">
        <v>133</v>
      </c>
      <c r="F23" s="128">
        <v>4</v>
      </c>
      <c r="G23" s="128">
        <v>4</v>
      </c>
      <c r="H23" s="128">
        <v>4</v>
      </c>
      <c r="I23" s="128">
        <v>4</v>
      </c>
      <c r="J23" s="128">
        <v>4</v>
      </c>
      <c r="K23" s="128">
        <v>4</v>
      </c>
      <c r="L23" s="128">
        <v>4</v>
      </c>
      <c r="M23" s="128">
        <v>4</v>
      </c>
      <c r="N23" s="128">
        <v>4</v>
      </c>
      <c r="O23" s="129" t="s">
        <v>22</v>
      </c>
    </row>
    <row r="24" spans="1:15">
      <c r="A24">
        <v>3</v>
      </c>
      <c r="B24" s="128">
        <v>44</v>
      </c>
      <c r="C24" t="s">
        <v>131</v>
      </c>
      <c r="D24" t="s">
        <v>86</v>
      </c>
      <c r="E24" t="s">
        <v>93</v>
      </c>
      <c r="F24" s="128">
        <v>3</v>
      </c>
      <c r="G24" s="128">
        <v>3</v>
      </c>
      <c r="H24" s="128">
        <v>3</v>
      </c>
      <c r="I24" s="128">
        <v>4</v>
      </c>
      <c r="J24" s="128">
        <v>3</v>
      </c>
      <c r="K24" s="128">
        <v>4</v>
      </c>
      <c r="L24" s="128">
        <v>4</v>
      </c>
      <c r="M24" s="128">
        <v>4</v>
      </c>
      <c r="N24" s="128">
        <v>4</v>
      </c>
      <c r="O24" s="129" t="s">
        <v>869</v>
      </c>
    </row>
    <row r="25" spans="1:15">
      <c r="A25">
        <v>4</v>
      </c>
      <c r="B25" s="128">
        <v>44</v>
      </c>
      <c r="C25" t="s">
        <v>131</v>
      </c>
      <c r="D25" t="s">
        <v>86</v>
      </c>
      <c r="E25" t="s">
        <v>93</v>
      </c>
      <c r="F25" s="128">
        <v>3</v>
      </c>
      <c r="G25" s="128">
        <v>3</v>
      </c>
      <c r="H25" s="128">
        <v>3</v>
      </c>
      <c r="I25" s="128">
        <v>4</v>
      </c>
      <c r="J25" s="128">
        <v>3</v>
      </c>
      <c r="K25" s="128">
        <v>4</v>
      </c>
      <c r="L25" s="128">
        <v>4</v>
      </c>
      <c r="M25" s="128">
        <v>4</v>
      </c>
      <c r="N25" s="128">
        <v>4</v>
      </c>
      <c r="O25" s="129" t="s">
        <v>869</v>
      </c>
    </row>
    <row r="26" spans="1:15">
      <c r="A26">
        <v>5</v>
      </c>
      <c r="B26" s="128">
        <v>56</v>
      </c>
      <c r="C26" t="s">
        <v>131</v>
      </c>
      <c r="D26" t="s">
        <v>84</v>
      </c>
      <c r="E26" t="s">
        <v>93</v>
      </c>
      <c r="F26" s="128">
        <v>3</v>
      </c>
      <c r="G26" s="128">
        <v>4</v>
      </c>
      <c r="H26" s="128">
        <v>4</v>
      </c>
      <c r="I26" s="128">
        <v>4</v>
      </c>
      <c r="J26" s="128">
        <v>4</v>
      </c>
      <c r="K26" s="128">
        <v>4</v>
      </c>
      <c r="L26" s="128">
        <v>4</v>
      </c>
      <c r="M26" s="128">
        <v>4</v>
      </c>
      <c r="N26" s="128">
        <v>4</v>
      </c>
      <c r="O26" s="129" t="s">
        <v>870</v>
      </c>
    </row>
    <row r="27" spans="1:15">
      <c r="A27">
        <v>6</v>
      </c>
      <c r="B27" s="128">
        <v>44</v>
      </c>
      <c r="C27" t="s">
        <v>131</v>
      </c>
      <c r="D27" t="s">
        <v>86</v>
      </c>
      <c r="E27" t="s">
        <v>93</v>
      </c>
      <c r="F27" s="128">
        <v>4</v>
      </c>
      <c r="G27" s="128">
        <v>4</v>
      </c>
      <c r="H27" s="128">
        <v>4</v>
      </c>
      <c r="I27" s="128">
        <v>4</v>
      </c>
      <c r="J27" s="128">
        <v>4</v>
      </c>
      <c r="K27" s="128">
        <v>4</v>
      </c>
      <c r="L27" s="128">
        <v>4</v>
      </c>
      <c r="M27" s="128">
        <v>4</v>
      </c>
      <c r="N27" s="128">
        <v>4</v>
      </c>
      <c r="O27" s="129" t="s">
        <v>871</v>
      </c>
    </row>
    <row r="28" spans="1:15">
      <c r="A28">
        <v>7</v>
      </c>
      <c r="B28" s="128">
        <v>56</v>
      </c>
      <c r="C28" t="s">
        <v>135</v>
      </c>
      <c r="D28" t="s">
        <v>86</v>
      </c>
      <c r="E28" t="s">
        <v>93</v>
      </c>
      <c r="F28" s="128">
        <v>4</v>
      </c>
      <c r="G28" s="128">
        <v>3</v>
      </c>
      <c r="H28" s="128">
        <v>3</v>
      </c>
      <c r="I28" s="128">
        <v>4</v>
      </c>
      <c r="J28" s="128">
        <v>4</v>
      </c>
      <c r="K28" s="128">
        <v>4</v>
      </c>
      <c r="L28" s="128">
        <v>3</v>
      </c>
      <c r="M28" s="128">
        <v>4</v>
      </c>
      <c r="N28" s="128">
        <v>3</v>
      </c>
      <c r="O28" s="129" t="s">
        <v>872</v>
      </c>
    </row>
    <row r="29" spans="1:15">
      <c r="A29">
        <v>8</v>
      </c>
      <c r="B29" s="128">
        <v>45</v>
      </c>
      <c r="C29" t="s">
        <v>135</v>
      </c>
      <c r="D29" t="s">
        <v>88</v>
      </c>
      <c r="E29" t="s">
        <v>133</v>
      </c>
      <c r="F29" s="128">
        <v>4</v>
      </c>
      <c r="G29" s="128">
        <v>4</v>
      </c>
      <c r="H29" s="128">
        <v>4</v>
      </c>
      <c r="I29" s="128">
        <v>4</v>
      </c>
      <c r="J29" s="128">
        <v>4</v>
      </c>
      <c r="K29" s="128">
        <v>4</v>
      </c>
      <c r="L29" s="128">
        <v>4</v>
      </c>
      <c r="M29" s="128">
        <v>4</v>
      </c>
      <c r="N29" s="128">
        <v>4</v>
      </c>
      <c r="O29" s="129" t="s">
        <v>873</v>
      </c>
    </row>
    <row r="30" spans="1:15">
      <c r="A30">
        <v>9</v>
      </c>
      <c r="B30" s="128">
        <v>55</v>
      </c>
      <c r="C30" t="s">
        <v>131</v>
      </c>
      <c r="D30" t="s">
        <v>88</v>
      </c>
      <c r="E30" t="s">
        <v>133</v>
      </c>
      <c r="F30" s="128">
        <v>4</v>
      </c>
      <c r="G30" s="128">
        <v>3</v>
      </c>
      <c r="H30" s="128">
        <v>3</v>
      </c>
      <c r="I30" s="128">
        <v>4</v>
      </c>
      <c r="J30" s="128">
        <v>3</v>
      </c>
      <c r="K30" s="128">
        <v>4</v>
      </c>
      <c r="L30" s="128">
        <v>4</v>
      </c>
      <c r="M30" s="128">
        <v>4</v>
      </c>
      <c r="N30" s="128">
        <v>4</v>
      </c>
      <c r="O30" s="129" t="s">
        <v>874</v>
      </c>
    </row>
    <row r="31" spans="1:15">
      <c r="A31">
        <v>10</v>
      </c>
      <c r="B31" s="128">
        <v>28</v>
      </c>
      <c r="C31" t="s">
        <v>131</v>
      </c>
      <c r="D31" t="s">
        <v>88</v>
      </c>
      <c r="E31" t="s">
        <v>133</v>
      </c>
      <c r="F31" s="128">
        <v>4</v>
      </c>
      <c r="G31" s="128">
        <v>4</v>
      </c>
      <c r="H31" s="128">
        <v>4</v>
      </c>
      <c r="I31" s="128">
        <v>4</v>
      </c>
      <c r="J31" s="128">
        <v>4</v>
      </c>
      <c r="K31" s="128">
        <v>4</v>
      </c>
      <c r="L31" s="128">
        <v>4</v>
      </c>
      <c r="M31" s="128">
        <v>4</v>
      </c>
      <c r="N31" s="128">
        <v>4</v>
      </c>
      <c r="O31" s="129" t="s">
        <v>171</v>
      </c>
    </row>
    <row r="32" spans="1:15">
      <c r="A32">
        <v>11</v>
      </c>
      <c r="B32" s="128">
        <v>40</v>
      </c>
      <c r="C32" t="s">
        <v>131</v>
      </c>
      <c r="D32" t="s">
        <v>153</v>
      </c>
      <c r="E32" t="s">
        <v>133</v>
      </c>
      <c r="F32" s="128">
        <v>4</v>
      </c>
      <c r="G32" s="128">
        <v>4</v>
      </c>
      <c r="H32" s="128">
        <v>4</v>
      </c>
      <c r="I32" s="128">
        <v>4</v>
      </c>
      <c r="J32" s="128">
        <v>4</v>
      </c>
      <c r="K32" s="128">
        <v>4</v>
      </c>
      <c r="L32" s="128">
        <v>4</v>
      </c>
      <c r="M32" s="128">
        <v>4</v>
      </c>
      <c r="N32" s="128">
        <v>4</v>
      </c>
      <c r="O32" s="129" t="s">
        <v>875</v>
      </c>
    </row>
    <row r="33" spans="1:15">
      <c r="A33">
        <v>12</v>
      </c>
      <c r="B33" s="128">
        <v>29</v>
      </c>
      <c r="C33" t="s">
        <v>131</v>
      </c>
      <c r="D33" t="s">
        <v>88</v>
      </c>
      <c r="E33" t="s">
        <v>93</v>
      </c>
      <c r="F33" s="128">
        <v>4</v>
      </c>
      <c r="G33" s="128">
        <v>4</v>
      </c>
      <c r="H33" s="128">
        <v>4</v>
      </c>
      <c r="I33" s="128">
        <v>4</v>
      </c>
      <c r="J33" s="128">
        <v>3</v>
      </c>
      <c r="K33" s="128">
        <v>4</v>
      </c>
      <c r="L33" s="128">
        <v>3</v>
      </c>
      <c r="M33" s="128">
        <v>4</v>
      </c>
      <c r="N33" s="128">
        <v>4</v>
      </c>
      <c r="O33" s="129" t="s">
        <v>205</v>
      </c>
    </row>
    <row r="34" spans="1:15">
      <c r="A34">
        <v>13</v>
      </c>
      <c r="B34" s="128">
        <v>68</v>
      </c>
      <c r="C34" t="s">
        <v>135</v>
      </c>
      <c r="D34" t="s">
        <v>88</v>
      </c>
      <c r="E34" t="s">
        <v>93</v>
      </c>
      <c r="F34" s="128">
        <v>4</v>
      </c>
      <c r="G34" s="128">
        <v>4</v>
      </c>
      <c r="H34" s="128">
        <v>4</v>
      </c>
      <c r="I34" s="128">
        <v>4</v>
      </c>
      <c r="J34" s="128">
        <v>3</v>
      </c>
      <c r="K34" s="128">
        <v>4</v>
      </c>
      <c r="L34" s="128">
        <v>4</v>
      </c>
      <c r="M34" s="128">
        <v>4</v>
      </c>
      <c r="N34" s="128">
        <v>4</v>
      </c>
      <c r="O34" s="129" t="s">
        <v>198</v>
      </c>
    </row>
    <row r="35" spans="1:15">
      <c r="A35">
        <v>14</v>
      </c>
      <c r="B35" s="128">
        <v>52</v>
      </c>
      <c r="C35" t="s">
        <v>131</v>
      </c>
      <c r="D35" t="s">
        <v>84</v>
      </c>
      <c r="E35" t="s">
        <v>93</v>
      </c>
      <c r="F35" s="128">
        <v>4</v>
      </c>
      <c r="G35" s="128">
        <v>4</v>
      </c>
      <c r="H35" s="128">
        <v>4</v>
      </c>
      <c r="I35" s="128">
        <v>4</v>
      </c>
      <c r="J35" s="128">
        <v>4</v>
      </c>
      <c r="K35" s="128">
        <v>4</v>
      </c>
      <c r="L35" s="128">
        <v>4</v>
      </c>
      <c r="M35" s="128">
        <v>4</v>
      </c>
      <c r="N35" s="128">
        <v>4</v>
      </c>
      <c r="O35" s="129" t="s">
        <v>876</v>
      </c>
    </row>
    <row r="36" spans="1:15">
      <c r="A36">
        <v>15</v>
      </c>
      <c r="B36" s="128">
        <v>42</v>
      </c>
      <c r="C36" t="s">
        <v>135</v>
      </c>
      <c r="D36" t="s">
        <v>88</v>
      </c>
      <c r="E36" t="s">
        <v>133</v>
      </c>
      <c r="F36" s="128">
        <v>3</v>
      </c>
      <c r="G36" s="128">
        <v>3</v>
      </c>
      <c r="H36" s="128">
        <v>3</v>
      </c>
      <c r="I36" s="128">
        <v>4</v>
      </c>
      <c r="J36" s="128">
        <v>3</v>
      </c>
      <c r="K36" s="128">
        <v>4</v>
      </c>
      <c r="L36" s="128">
        <v>3</v>
      </c>
      <c r="M36" s="128">
        <v>3</v>
      </c>
      <c r="N36" s="128">
        <v>4</v>
      </c>
      <c r="O36" s="129" t="s">
        <v>877</v>
      </c>
    </row>
    <row r="37" spans="1:15">
      <c r="A37">
        <v>16</v>
      </c>
      <c r="B37" s="128">
        <v>39</v>
      </c>
      <c r="C37" t="s">
        <v>131</v>
      </c>
      <c r="D37" t="s">
        <v>86</v>
      </c>
      <c r="E37" t="s">
        <v>132</v>
      </c>
      <c r="F37" s="128">
        <v>3</v>
      </c>
      <c r="G37" s="128">
        <v>4</v>
      </c>
      <c r="H37" s="128">
        <v>3</v>
      </c>
      <c r="I37" s="128">
        <v>4</v>
      </c>
      <c r="J37" s="128">
        <v>3</v>
      </c>
      <c r="K37" s="128">
        <v>3</v>
      </c>
      <c r="L37" s="128">
        <v>3</v>
      </c>
      <c r="M37" s="128">
        <v>3</v>
      </c>
      <c r="N37" s="128">
        <v>4</v>
      </c>
      <c r="O37" s="129" t="s">
        <v>878</v>
      </c>
    </row>
    <row r="38" spans="1:15">
      <c r="A38">
        <v>17</v>
      </c>
      <c r="B38" s="128">
        <v>33</v>
      </c>
      <c r="C38" t="s">
        <v>131</v>
      </c>
      <c r="D38" t="s">
        <v>86</v>
      </c>
      <c r="E38" t="s">
        <v>93</v>
      </c>
      <c r="F38" s="128">
        <v>4</v>
      </c>
      <c r="G38" s="128">
        <v>4</v>
      </c>
      <c r="H38" s="128">
        <v>4</v>
      </c>
      <c r="I38" s="128">
        <v>4</v>
      </c>
      <c r="J38" s="128">
        <v>4</v>
      </c>
      <c r="K38" s="128">
        <v>4</v>
      </c>
      <c r="L38" s="128">
        <v>4</v>
      </c>
      <c r="M38" s="128">
        <v>4</v>
      </c>
      <c r="N38" s="128">
        <v>4</v>
      </c>
      <c r="O38" s="129" t="s">
        <v>148</v>
      </c>
    </row>
    <row r="39" spans="1:15">
      <c r="A39">
        <v>18</v>
      </c>
      <c r="B39" s="128">
        <v>19</v>
      </c>
      <c r="C39" t="s">
        <v>131</v>
      </c>
      <c r="D39" t="s">
        <v>84</v>
      </c>
      <c r="E39" t="s">
        <v>94</v>
      </c>
      <c r="F39" s="128">
        <v>3</v>
      </c>
      <c r="G39" s="128">
        <v>3</v>
      </c>
      <c r="H39" s="128">
        <v>3</v>
      </c>
      <c r="I39" s="128">
        <v>4</v>
      </c>
      <c r="J39" s="128">
        <v>3</v>
      </c>
      <c r="K39" s="128">
        <v>4</v>
      </c>
      <c r="L39" s="128">
        <v>3</v>
      </c>
      <c r="M39" s="128">
        <v>4</v>
      </c>
      <c r="N39" s="128">
        <v>4</v>
      </c>
      <c r="O39" s="129" t="s">
        <v>879</v>
      </c>
    </row>
    <row r="40" spans="1:15">
      <c r="A40">
        <v>19</v>
      </c>
      <c r="B40" s="128">
        <v>40</v>
      </c>
      <c r="C40" t="s">
        <v>135</v>
      </c>
      <c r="D40" t="s">
        <v>88</v>
      </c>
      <c r="E40" t="s">
        <v>93</v>
      </c>
      <c r="F40" s="128">
        <v>3</v>
      </c>
      <c r="G40" s="128">
        <v>3</v>
      </c>
      <c r="H40" s="128">
        <v>3</v>
      </c>
      <c r="I40" s="128">
        <v>3</v>
      </c>
      <c r="J40" s="128">
        <v>3</v>
      </c>
      <c r="K40" s="128">
        <v>3</v>
      </c>
      <c r="L40" s="128">
        <v>3</v>
      </c>
      <c r="M40" s="128">
        <v>4</v>
      </c>
      <c r="N40" s="128">
        <v>3</v>
      </c>
      <c r="O40" s="129" t="s">
        <v>880</v>
      </c>
    </row>
    <row r="41" spans="1:15">
      <c r="A41">
        <v>20</v>
      </c>
      <c r="B41" s="128">
        <v>27</v>
      </c>
      <c r="C41" t="s">
        <v>135</v>
      </c>
      <c r="D41" t="s">
        <v>88</v>
      </c>
      <c r="E41" t="s">
        <v>94</v>
      </c>
      <c r="F41" s="128">
        <v>4</v>
      </c>
      <c r="G41" s="128">
        <v>4</v>
      </c>
      <c r="H41" s="128">
        <v>4</v>
      </c>
      <c r="I41" s="128">
        <v>4</v>
      </c>
      <c r="J41" s="128">
        <v>4</v>
      </c>
      <c r="K41" s="128">
        <v>4</v>
      </c>
      <c r="L41" s="128">
        <v>4</v>
      </c>
      <c r="M41" s="128">
        <v>4</v>
      </c>
      <c r="N41" s="128">
        <v>4</v>
      </c>
      <c r="O41" s="129" t="s">
        <v>148</v>
      </c>
    </row>
    <row r="42" spans="1:15">
      <c r="A42">
        <v>21</v>
      </c>
      <c r="B42" s="128">
        <v>53</v>
      </c>
      <c r="C42" t="s">
        <v>131</v>
      </c>
      <c r="D42" t="s">
        <v>88</v>
      </c>
      <c r="E42" t="s">
        <v>93</v>
      </c>
      <c r="F42" s="128">
        <v>4</v>
      </c>
      <c r="G42" s="128">
        <v>3</v>
      </c>
      <c r="H42" s="128">
        <v>3</v>
      </c>
      <c r="I42" s="128">
        <v>4</v>
      </c>
      <c r="J42" s="128">
        <v>3</v>
      </c>
      <c r="K42" s="128">
        <v>3</v>
      </c>
      <c r="L42" s="128">
        <v>4</v>
      </c>
      <c r="M42" s="128">
        <v>4</v>
      </c>
      <c r="N42" s="128">
        <v>3</v>
      </c>
      <c r="O42" s="129" t="s">
        <v>881</v>
      </c>
    </row>
    <row r="43" spans="1:15">
      <c r="A43">
        <v>22</v>
      </c>
      <c r="B43" s="128">
        <v>42</v>
      </c>
      <c r="C43" t="s">
        <v>135</v>
      </c>
      <c r="D43" t="s">
        <v>88</v>
      </c>
      <c r="E43" t="s">
        <v>93</v>
      </c>
      <c r="F43" s="128">
        <v>4</v>
      </c>
      <c r="G43" s="128">
        <v>4</v>
      </c>
      <c r="H43" s="128">
        <v>4</v>
      </c>
      <c r="I43" s="128">
        <v>4</v>
      </c>
      <c r="J43" s="128">
        <v>4</v>
      </c>
      <c r="K43" s="128">
        <v>4</v>
      </c>
      <c r="L43" s="128">
        <v>4</v>
      </c>
      <c r="M43" s="128">
        <v>4</v>
      </c>
      <c r="N43" s="128">
        <v>4</v>
      </c>
      <c r="O43" s="129" t="s">
        <v>882</v>
      </c>
    </row>
    <row r="44" spans="1:15">
      <c r="A44">
        <v>23</v>
      </c>
      <c r="B44" s="128">
        <v>50</v>
      </c>
      <c r="C44" t="s">
        <v>135</v>
      </c>
      <c r="D44" t="s">
        <v>86</v>
      </c>
      <c r="E44" t="s">
        <v>93</v>
      </c>
      <c r="F44" s="128">
        <v>3</v>
      </c>
      <c r="G44" s="128">
        <v>3</v>
      </c>
      <c r="H44" s="128">
        <v>3</v>
      </c>
      <c r="I44" s="128">
        <v>4</v>
      </c>
      <c r="J44" s="128">
        <v>3</v>
      </c>
      <c r="K44" s="128">
        <v>3</v>
      </c>
      <c r="L44" s="128">
        <v>3</v>
      </c>
      <c r="M44" s="128">
        <v>4</v>
      </c>
      <c r="N44" s="128">
        <v>3</v>
      </c>
      <c r="O44" s="129" t="s">
        <v>883</v>
      </c>
    </row>
    <row r="45" spans="1:15">
      <c r="A45">
        <v>24</v>
      </c>
      <c r="B45" s="128">
        <v>39</v>
      </c>
      <c r="C45" t="s">
        <v>135</v>
      </c>
      <c r="D45" t="s">
        <v>88</v>
      </c>
      <c r="E45" t="s">
        <v>93</v>
      </c>
      <c r="F45" s="128">
        <v>3</v>
      </c>
      <c r="G45" s="128">
        <v>4</v>
      </c>
      <c r="H45" s="128">
        <v>3</v>
      </c>
      <c r="I45" s="128">
        <v>4</v>
      </c>
      <c r="J45" s="128">
        <v>3</v>
      </c>
      <c r="K45" s="128">
        <v>3</v>
      </c>
      <c r="L45" s="128">
        <v>4</v>
      </c>
      <c r="M45" s="128">
        <v>4</v>
      </c>
      <c r="N45" s="128">
        <v>4</v>
      </c>
      <c r="O45" s="129" t="s">
        <v>884</v>
      </c>
    </row>
    <row r="46" spans="1:15">
      <c r="A46">
        <v>25</v>
      </c>
      <c r="B46" s="128">
        <v>44</v>
      </c>
      <c r="C46" t="s">
        <v>135</v>
      </c>
      <c r="D46" t="s">
        <v>86</v>
      </c>
      <c r="E46" t="s">
        <v>93</v>
      </c>
      <c r="F46" s="128">
        <v>3</v>
      </c>
      <c r="G46" s="128">
        <v>4</v>
      </c>
      <c r="H46" s="128">
        <v>3</v>
      </c>
      <c r="I46" s="128">
        <v>4</v>
      </c>
      <c r="J46" s="128">
        <v>3</v>
      </c>
      <c r="K46" s="128">
        <v>3</v>
      </c>
      <c r="L46" s="128">
        <v>3</v>
      </c>
      <c r="M46" s="128">
        <v>1</v>
      </c>
      <c r="N46" s="128">
        <v>3</v>
      </c>
      <c r="O46" s="129" t="s">
        <v>193</v>
      </c>
    </row>
    <row r="47" spans="1:15">
      <c r="A47">
        <v>26</v>
      </c>
      <c r="B47" s="128">
        <v>74</v>
      </c>
      <c r="C47" t="s">
        <v>135</v>
      </c>
      <c r="D47" t="s">
        <v>88</v>
      </c>
      <c r="E47" t="s">
        <v>93</v>
      </c>
      <c r="F47" s="128">
        <v>3</v>
      </c>
      <c r="G47" s="128">
        <v>3</v>
      </c>
      <c r="H47" s="128">
        <v>3</v>
      </c>
      <c r="I47" s="128">
        <v>4</v>
      </c>
      <c r="J47" s="128">
        <v>3</v>
      </c>
      <c r="K47" s="128">
        <v>3</v>
      </c>
      <c r="L47" s="128">
        <v>3</v>
      </c>
      <c r="M47" s="128">
        <v>3</v>
      </c>
      <c r="N47" s="128">
        <v>3</v>
      </c>
      <c r="O47" s="129" t="s">
        <v>885</v>
      </c>
    </row>
    <row r="48" spans="1:15">
      <c r="A48">
        <v>27</v>
      </c>
      <c r="B48" s="128">
        <v>72</v>
      </c>
      <c r="C48" t="s">
        <v>131</v>
      </c>
      <c r="D48" t="s">
        <v>84</v>
      </c>
      <c r="E48" t="s">
        <v>93</v>
      </c>
      <c r="F48" s="128">
        <v>4</v>
      </c>
      <c r="G48" s="128">
        <v>3</v>
      </c>
      <c r="H48" s="128">
        <v>3</v>
      </c>
      <c r="I48" s="128">
        <v>4</v>
      </c>
      <c r="J48" s="128">
        <v>3</v>
      </c>
      <c r="K48" s="128">
        <v>3</v>
      </c>
      <c r="L48" s="128">
        <v>3</v>
      </c>
      <c r="M48" s="128">
        <v>3</v>
      </c>
      <c r="N48" s="128">
        <v>4</v>
      </c>
      <c r="O48" s="129" t="s">
        <v>886</v>
      </c>
    </row>
    <row r="49" spans="1:15">
      <c r="A49">
        <v>28</v>
      </c>
      <c r="B49" s="128">
        <v>51</v>
      </c>
      <c r="C49" t="s">
        <v>131</v>
      </c>
      <c r="D49" t="s">
        <v>86</v>
      </c>
      <c r="E49" t="s">
        <v>93</v>
      </c>
      <c r="F49" s="128">
        <v>4</v>
      </c>
      <c r="G49" s="128">
        <v>4</v>
      </c>
      <c r="H49" s="128">
        <v>4</v>
      </c>
      <c r="I49" s="128">
        <v>4</v>
      </c>
      <c r="J49" s="128">
        <v>4</v>
      </c>
      <c r="K49" s="128">
        <v>4</v>
      </c>
      <c r="L49" s="128">
        <v>4</v>
      </c>
      <c r="M49" s="128">
        <v>4</v>
      </c>
      <c r="N49" s="128">
        <v>4</v>
      </c>
      <c r="O49" s="129" t="s">
        <v>887</v>
      </c>
    </row>
    <row r="50" spans="1:15">
      <c r="A50">
        <v>29</v>
      </c>
      <c r="B50" s="128">
        <v>51</v>
      </c>
      <c r="C50" t="s">
        <v>131</v>
      </c>
      <c r="D50" t="s">
        <v>86</v>
      </c>
      <c r="E50" t="s">
        <v>93</v>
      </c>
      <c r="F50" s="128">
        <v>4</v>
      </c>
      <c r="G50" s="128">
        <v>4</v>
      </c>
      <c r="H50" s="128">
        <v>4</v>
      </c>
      <c r="I50" s="128">
        <v>4</v>
      </c>
      <c r="J50" s="128">
        <v>4</v>
      </c>
      <c r="K50" s="128">
        <v>4</v>
      </c>
      <c r="L50" s="128">
        <v>4</v>
      </c>
      <c r="M50" s="128">
        <v>4</v>
      </c>
      <c r="N50" s="128">
        <v>4</v>
      </c>
      <c r="O50" s="129" t="s">
        <v>887</v>
      </c>
    </row>
    <row r="51" spans="1:15">
      <c r="A51">
        <v>30</v>
      </c>
      <c r="B51" s="128">
        <v>55</v>
      </c>
      <c r="C51" t="s">
        <v>135</v>
      </c>
      <c r="D51" t="s">
        <v>88</v>
      </c>
      <c r="E51" t="s">
        <v>93</v>
      </c>
      <c r="F51" s="128">
        <v>4</v>
      </c>
      <c r="G51" s="128">
        <v>4</v>
      </c>
      <c r="H51" s="128">
        <v>4</v>
      </c>
      <c r="I51" s="128">
        <v>4</v>
      </c>
      <c r="J51" s="128">
        <v>4</v>
      </c>
      <c r="K51" s="128">
        <v>4</v>
      </c>
      <c r="L51" s="128">
        <v>4</v>
      </c>
      <c r="M51" s="128">
        <v>4</v>
      </c>
      <c r="N51" s="128">
        <v>4</v>
      </c>
      <c r="O51" s="129" t="s">
        <v>528</v>
      </c>
    </row>
    <row r="52" spans="1:15">
      <c r="A52">
        <v>31</v>
      </c>
      <c r="B52" s="128">
        <v>56</v>
      </c>
      <c r="C52" t="s">
        <v>131</v>
      </c>
      <c r="D52" t="s">
        <v>88</v>
      </c>
      <c r="E52" t="s">
        <v>133</v>
      </c>
      <c r="F52" s="128">
        <v>4</v>
      </c>
      <c r="G52" s="128">
        <v>4</v>
      </c>
      <c r="H52" s="128">
        <v>4</v>
      </c>
      <c r="I52" s="128">
        <v>4</v>
      </c>
      <c r="J52" s="128">
        <v>4</v>
      </c>
      <c r="K52" s="128">
        <v>4</v>
      </c>
      <c r="L52" s="128">
        <v>4</v>
      </c>
      <c r="M52" s="128">
        <v>4</v>
      </c>
      <c r="N52" s="128">
        <v>4</v>
      </c>
      <c r="O52" s="129" t="s">
        <v>888</v>
      </c>
    </row>
    <row r="53" spans="1:15">
      <c r="A53">
        <v>32</v>
      </c>
      <c r="B53" s="128">
        <v>34</v>
      </c>
      <c r="C53" t="s">
        <v>131</v>
      </c>
      <c r="D53" t="s">
        <v>84</v>
      </c>
      <c r="E53" t="s">
        <v>93</v>
      </c>
      <c r="F53" s="128">
        <v>4</v>
      </c>
      <c r="G53" s="128">
        <v>4</v>
      </c>
      <c r="H53" s="128">
        <v>4</v>
      </c>
      <c r="I53" s="128">
        <v>4</v>
      </c>
      <c r="J53" s="128">
        <v>4</v>
      </c>
      <c r="K53" s="128">
        <v>4</v>
      </c>
      <c r="L53" s="128">
        <v>4</v>
      </c>
      <c r="M53" s="128">
        <v>4</v>
      </c>
      <c r="N53" s="128">
        <v>4</v>
      </c>
      <c r="O53" s="129" t="s">
        <v>889</v>
      </c>
    </row>
    <row r="54" spans="1:15">
      <c r="A54">
        <v>33</v>
      </c>
      <c r="B54" s="128">
        <v>38</v>
      </c>
      <c r="C54" t="s">
        <v>131</v>
      </c>
      <c r="D54" t="s">
        <v>84</v>
      </c>
      <c r="E54" t="s">
        <v>93</v>
      </c>
      <c r="F54" s="128">
        <v>4</v>
      </c>
      <c r="G54" s="128">
        <v>3</v>
      </c>
      <c r="H54" s="128">
        <v>4</v>
      </c>
      <c r="I54" s="128">
        <v>4</v>
      </c>
      <c r="J54" s="128">
        <v>3</v>
      </c>
      <c r="K54" s="128">
        <v>3</v>
      </c>
      <c r="L54" s="128">
        <v>4</v>
      </c>
      <c r="M54" s="128">
        <v>4</v>
      </c>
      <c r="N54" s="128">
        <v>4</v>
      </c>
      <c r="O54" s="129" t="s">
        <v>890</v>
      </c>
    </row>
    <row r="55" spans="1:15">
      <c r="A55">
        <v>34</v>
      </c>
      <c r="B55" s="128">
        <v>42</v>
      </c>
      <c r="C55" t="s">
        <v>135</v>
      </c>
      <c r="D55" t="s">
        <v>84</v>
      </c>
      <c r="E55" t="s">
        <v>92</v>
      </c>
      <c r="F55" s="128">
        <v>3</v>
      </c>
      <c r="G55" s="128">
        <v>4</v>
      </c>
      <c r="H55" s="128">
        <v>4</v>
      </c>
      <c r="I55" s="128">
        <v>4</v>
      </c>
      <c r="J55" s="128">
        <v>3</v>
      </c>
      <c r="K55" s="128">
        <v>4</v>
      </c>
      <c r="L55" s="128">
        <v>4</v>
      </c>
      <c r="M55" s="128">
        <v>4</v>
      </c>
      <c r="N55" s="128">
        <v>4</v>
      </c>
      <c r="O55" s="129" t="s">
        <v>138</v>
      </c>
    </row>
    <row r="56" spans="1:15">
      <c r="A56">
        <v>35</v>
      </c>
      <c r="B56" s="128">
        <v>42</v>
      </c>
      <c r="C56" t="s">
        <v>135</v>
      </c>
      <c r="D56" t="s">
        <v>84</v>
      </c>
      <c r="E56" t="s">
        <v>133</v>
      </c>
      <c r="F56" s="128">
        <v>3</v>
      </c>
      <c r="G56" s="128">
        <v>4</v>
      </c>
      <c r="H56" s="128">
        <v>4</v>
      </c>
      <c r="I56" s="128">
        <v>4</v>
      </c>
      <c r="J56" s="128">
        <v>3</v>
      </c>
      <c r="K56" s="128">
        <v>3</v>
      </c>
      <c r="L56" s="128">
        <v>4</v>
      </c>
      <c r="M56" s="128">
        <v>4</v>
      </c>
      <c r="N56" s="128">
        <v>4</v>
      </c>
      <c r="O56" s="129" t="s">
        <v>891</v>
      </c>
    </row>
    <row r="57" spans="1:15">
      <c r="A57">
        <v>36</v>
      </c>
      <c r="B57" s="128">
        <v>57</v>
      </c>
      <c r="C57" t="s">
        <v>131</v>
      </c>
      <c r="D57" t="s">
        <v>84</v>
      </c>
      <c r="E57" t="s">
        <v>133</v>
      </c>
      <c r="F57" s="128">
        <v>3</v>
      </c>
      <c r="G57" s="128">
        <v>3</v>
      </c>
      <c r="H57" s="128">
        <v>3</v>
      </c>
      <c r="I57" s="128">
        <v>4</v>
      </c>
      <c r="J57" s="128">
        <v>3</v>
      </c>
      <c r="K57" s="128">
        <v>3</v>
      </c>
      <c r="L57" s="128">
        <v>3</v>
      </c>
      <c r="M57" s="128">
        <v>4</v>
      </c>
      <c r="N57" s="128">
        <v>4</v>
      </c>
      <c r="O57" s="129" t="s">
        <v>892</v>
      </c>
    </row>
    <row r="58" spans="1:15">
      <c r="A58">
        <v>37</v>
      </c>
      <c r="B58" s="128">
        <v>73</v>
      </c>
      <c r="C58" t="s">
        <v>131</v>
      </c>
      <c r="D58" t="s">
        <v>84</v>
      </c>
      <c r="E58" t="s">
        <v>93</v>
      </c>
      <c r="F58" s="128">
        <v>3</v>
      </c>
      <c r="G58" s="128">
        <v>3</v>
      </c>
      <c r="H58" s="128">
        <v>4</v>
      </c>
      <c r="I58" s="128">
        <v>4</v>
      </c>
      <c r="J58" s="128">
        <v>3</v>
      </c>
      <c r="K58" s="128">
        <v>3</v>
      </c>
      <c r="L58" s="128">
        <v>3</v>
      </c>
      <c r="M58" s="128">
        <v>3</v>
      </c>
      <c r="N58" s="128">
        <v>3</v>
      </c>
      <c r="O58" s="129" t="s">
        <v>198</v>
      </c>
    </row>
    <row r="59" spans="1:15">
      <c r="A59">
        <v>38</v>
      </c>
      <c r="B59" s="128">
        <v>25</v>
      </c>
      <c r="C59" t="s">
        <v>131</v>
      </c>
      <c r="D59" t="s">
        <v>88</v>
      </c>
      <c r="E59" t="s">
        <v>133</v>
      </c>
      <c r="F59" s="128">
        <v>3</v>
      </c>
      <c r="G59" s="128">
        <v>3</v>
      </c>
      <c r="H59" s="128">
        <v>3</v>
      </c>
      <c r="I59" s="128">
        <v>4</v>
      </c>
      <c r="J59" s="128">
        <v>3</v>
      </c>
      <c r="K59" s="128">
        <v>4</v>
      </c>
      <c r="L59" s="128">
        <v>4</v>
      </c>
      <c r="M59" s="128">
        <v>4</v>
      </c>
      <c r="N59" s="128">
        <v>4</v>
      </c>
      <c r="O59" s="129" t="s">
        <v>155</v>
      </c>
    </row>
    <row r="60" spans="1:15">
      <c r="A60">
        <v>39</v>
      </c>
      <c r="B60" s="128">
        <v>24</v>
      </c>
      <c r="C60" t="s">
        <v>135</v>
      </c>
      <c r="D60" t="s">
        <v>88</v>
      </c>
      <c r="E60" t="s">
        <v>94</v>
      </c>
      <c r="F60" s="128">
        <v>3</v>
      </c>
      <c r="G60" s="128">
        <v>3</v>
      </c>
      <c r="H60" s="128">
        <v>3</v>
      </c>
      <c r="I60" s="128">
        <v>3</v>
      </c>
      <c r="J60" s="128">
        <v>3</v>
      </c>
      <c r="K60" s="128">
        <v>3</v>
      </c>
      <c r="L60" s="128">
        <v>3</v>
      </c>
      <c r="M60" s="128">
        <v>4</v>
      </c>
      <c r="N60" s="128">
        <v>3</v>
      </c>
      <c r="O60" s="129" t="s">
        <v>179</v>
      </c>
    </row>
    <row r="61" spans="1:15">
      <c r="A61">
        <v>40</v>
      </c>
      <c r="B61" s="128">
        <v>22</v>
      </c>
      <c r="C61" t="s">
        <v>135</v>
      </c>
      <c r="D61" t="s">
        <v>84</v>
      </c>
      <c r="E61" t="s">
        <v>94</v>
      </c>
      <c r="F61" s="128">
        <v>4</v>
      </c>
      <c r="G61" s="128">
        <v>4</v>
      </c>
      <c r="H61" s="128">
        <v>4</v>
      </c>
      <c r="I61" s="128">
        <v>4</v>
      </c>
      <c r="J61" s="128">
        <v>4</v>
      </c>
      <c r="K61" s="128">
        <v>4</v>
      </c>
      <c r="L61" s="128">
        <v>4</v>
      </c>
      <c r="M61" s="128">
        <v>4</v>
      </c>
      <c r="N61" s="128">
        <v>4</v>
      </c>
      <c r="O61" s="129" t="s">
        <v>893</v>
      </c>
    </row>
    <row r="62" spans="1:15">
      <c r="A62">
        <v>41</v>
      </c>
      <c r="B62" s="128">
        <v>39</v>
      </c>
      <c r="C62" t="s">
        <v>135</v>
      </c>
      <c r="D62" t="s">
        <v>88</v>
      </c>
      <c r="E62" t="s">
        <v>93</v>
      </c>
      <c r="F62" s="128">
        <v>4</v>
      </c>
      <c r="G62" s="128">
        <v>4</v>
      </c>
      <c r="H62" s="128">
        <v>4</v>
      </c>
      <c r="I62" s="128">
        <v>4</v>
      </c>
      <c r="J62" s="128">
        <v>4</v>
      </c>
      <c r="K62" s="128">
        <v>4</v>
      </c>
      <c r="L62" s="128">
        <v>4</v>
      </c>
      <c r="M62" s="128">
        <v>4</v>
      </c>
      <c r="N62" s="128">
        <v>4</v>
      </c>
      <c r="O62" s="129" t="s">
        <v>894</v>
      </c>
    </row>
    <row r="63" spans="1:15">
      <c r="A63">
        <v>42</v>
      </c>
      <c r="B63" s="128">
        <v>25</v>
      </c>
      <c r="C63" t="s">
        <v>135</v>
      </c>
      <c r="D63" t="s">
        <v>88</v>
      </c>
      <c r="E63" t="s">
        <v>93</v>
      </c>
      <c r="F63" s="128">
        <v>3</v>
      </c>
      <c r="G63" s="128">
        <v>4</v>
      </c>
      <c r="H63" s="128">
        <v>3</v>
      </c>
      <c r="I63" s="128">
        <v>4</v>
      </c>
      <c r="J63" s="128">
        <v>3</v>
      </c>
      <c r="K63" s="128">
        <v>4</v>
      </c>
      <c r="L63" s="128">
        <v>4</v>
      </c>
      <c r="M63" s="128">
        <v>4</v>
      </c>
      <c r="N63" s="128">
        <v>4</v>
      </c>
      <c r="O63" s="129" t="s">
        <v>148</v>
      </c>
    </row>
    <row r="64" spans="1:15">
      <c r="A64">
        <v>43</v>
      </c>
      <c r="B64" s="128">
        <v>59</v>
      </c>
      <c r="C64" t="s">
        <v>131</v>
      </c>
      <c r="D64" t="s">
        <v>88</v>
      </c>
      <c r="E64" t="s">
        <v>93</v>
      </c>
      <c r="F64" s="128">
        <v>3</v>
      </c>
      <c r="G64" s="128">
        <v>3</v>
      </c>
      <c r="H64" s="128">
        <v>3</v>
      </c>
      <c r="I64" s="128">
        <v>4</v>
      </c>
      <c r="J64" s="128">
        <v>3</v>
      </c>
      <c r="K64" s="128">
        <v>3</v>
      </c>
      <c r="L64" s="128">
        <v>4</v>
      </c>
      <c r="M64" s="128">
        <v>4</v>
      </c>
      <c r="N64" s="128">
        <v>4</v>
      </c>
      <c r="O64" s="129" t="s">
        <v>895</v>
      </c>
    </row>
    <row r="65" spans="1:15">
      <c r="A65">
        <v>44</v>
      </c>
      <c r="B65" s="128">
        <v>47</v>
      </c>
      <c r="C65" t="s">
        <v>131</v>
      </c>
      <c r="D65" t="s">
        <v>86</v>
      </c>
      <c r="E65" t="s">
        <v>93</v>
      </c>
      <c r="F65" s="128">
        <v>3</v>
      </c>
      <c r="G65" s="128">
        <v>3</v>
      </c>
      <c r="H65" s="128">
        <v>3</v>
      </c>
      <c r="I65" s="128">
        <v>4</v>
      </c>
      <c r="J65" s="128">
        <v>3</v>
      </c>
      <c r="K65" s="128">
        <v>3</v>
      </c>
      <c r="L65" s="128">
        <v>3</v>
      </c>
      <c r="M65" s="128">
        <v>4</v>
      </c>
      <c r="N65" s="128">
        <v>3</v>
      </c>
      <c r="O65" s="129" t="s">
        <v>394</v>
      </c>
    </row>
    <row r="66" spans="1:15">
      <c r="A66">
        <v>45</v>
      </c>
      <c r="B66" s="128">
        <v>64</v>
      </c>
      <c r="C66" t="s">
        <v>131</v>
      </c>
      <c r="D66" t="s">
        <v>137</v>
      </c>
      <c r="E66" t="s">
        <v>93</v>
      </c>
      <c r="F66" s="128">
        <v>4</v>
      </c>
      <c r="G66" s="128">
        <v>4</v>
      </c>
      <c r="H66" s="128">
        <v>4</v>
      </c>
      <c r="I66" s="128">
        <v>4</v>
      </c>
      <c r="J66" s="128">
        <v>4</v>
      </c>
      <c r="K66" s="128">
        <v>4</v>
      </c>
      <c r="L66" s="128">
        <v>4</v>
      </c>
      <c r="M66" s="128">
        <v>4</v>
      </c>
      <c r="N66" s="128">
        <v>4</v>
      </c>
      <c r="O66" s="129" t="s">
        <v>159</v>
      </c>
    </row>
    <row r="67" spans="1:15">
      <c r="A67">
        <v>46</v>
      </c>
      <c r="B67" s="128">
        <v>64</v>
      </c>
      <c r="C67" t="s">
        <v>131</v>
      </c>
      <c r="D67" t="s">
        <v>137</v>
      </c>
      <c r="E67" t="s">
        <v>93</v>
      </c>
      <c r="F67" s="128">
        <v>4</v>
      </c>
      <c r="G67" s="128">
        <v>4</v>
      </c>
      <c r="H67" s="128">
        <v>4</v>
      </c>
      <c r="I67" s="128">
        <v>4</v>
      </c>
      <c r="J67" s="128">
        <v>4</v>
      </c>
      <c r="K67" s="128">
        <v>4</v>
      </c>
      <c r="L67" s="128">
        <v>4</v>
      </c>
      <c r="M67" s="128">
        <v>4</v>
      </c>
      <c r="N67" s="128">
        <v>4</v>
      </c>
      <c r="O67" s="129" t="s">
        <v>896</v>
      </c>
    </row>
    <row r="68" spans="1:15">
      <c r="A68">
        <v>47</v>
      </c>
      <c r="B68" s="128">
        <v>38</v>
      </c>
      <c r="C68" t="s">
        <v>131</v>
      </c>
      <c r="D68" t="s">
        <v>137</v>
      </c>
      <c r="E68" t="s">
        <v>133</v>
      </c>
      <c r="F68" s="128">
        <v>3</v>
      </c>
      <c r="G68" s="128">
        <v>3</v>
      </c>
      <c r="H68" s="128">
        <v>3</v>
      </c>
      <c r="I68" s="128">
        <v>4</v>
      </c>
      <c r="J68" s="128">
        <v>3</v>
      </c>
      <c r="K68" s="128">
        <v>3</v>
      </c>
      <c r="L68" s="128">
        <v>3</v>
      </c>
      <c r="M68" s="128">
        <v>4</v>
      </c>
      <c r="N68" s="128">
        <v>3</v>
      </c>
      <c r="O68" s="129" t="s">
        <v>22</v>
      </c>
    </row>
    <row r="69" spans="1:15">
      <c r="A69">
        <v>48</v>
      </c>
      <c r="B69" s="128">
        <v>52</v>
      </c>
      <c r="C69" t="s">
        <v>131</v>
      </c>
      <c r="D69" t="s">
        <v>84</v>
      </c>
      <c r="E69" t="s">
        <v>93</v>
      </c>
      <c r="F69" s="128">
        <v>4</v>
      </c>
      <c r="G69" s="128">
        <v>3</v>
      </c>
      <c r="H69" s="128">
        <v>3</v>
      </c>
      <c r="I69" s="128">
        <v>2</v>
      </c>
      <c r="J69" s="128">
        <v>3</v>
      </c>
      <c r="K69" s="128">
        <v>4</v>
      </c>
      <c r="L69" s="128">
        <v>4</v>
      </c>
      <c r="M69" s="128">
        <v>4</v>
      </c>
      <c r="N69" s="128">
        <v>4</v>
      </c>
      <c r="O69" s="129" t="s">
        <v>148</v>
      </c>
    </row>
    <row r="70" spans="1:15">
      <c r="A70">
        <v>49</v>
      </c>
      <c r="B70" s="128">
        <v>56</v>
      </c>
      <c r="C70" t="s">
        <v>135</v>
      </c>
      <c r="D70" t="s">
        <v>88</v>
      </c>
      <c r="E70" t="s">
        <v>93</v>
      </c>
      <c r="F70" s="128">
        <v>3</v>
      </c>
      <c r="G70" s="128">
        <v>3</v>
      </c>
      <c r="H70" s="128">
        <v>3</v>
      </c>
      <c r="I70" s="128">
        <v>4</v>
      </c>
      <c r="J70" s="128">
        <v>3</v>
      </c>
      <c r="K70" s="128">
        <v>3</v>
      </c>
      <c r="L70" s="128">
        <v>3</v>
      </c>
      <c r="M70" s="128">
        <v>4</v>
      </c>
      <c r="N70" s="128">
        <v>4</v>
      </c>
      <c r="O70" s="129" t="s">
        <v>154</v>
      </c>
    </row>
    <row r="71" spans="1:15">
      <c r="A71">
        <v>50</v>
      </c>
      <c r="B71" s="128">
        <v>23</v>
      </c>
      <c r="C71" t="s">
        <v>131</v>
      </c>
      <c r="D71" t="s">
        <v>86</v>
      </c>
      <c r="E71" t="s">
        <v>133</v>
      </c>
      <c r="F71" s="128">
        <v>3</v>
      </c>
      <c r="G71" s="128">
        <v>3</v>
      </c>
      <c r="H71" s="128">
        <v>3</v>
      </c>
      <c r="I71" s="128">
        <v>4</v>
      </c>
      <c r="J71" s="128">
        <v>3</v>
      </c>
      <c r="K71" s="128">
        <v>3</v>
      </c>
      <c r="L71" s="128">
        <v>3</v>
      </c>
      <c r="M71" s="128">
        <v>4</v>
      </c>
      <c r="N71" s="128">
        <v>3</v>
      </c>
      <c r="O71" s="129" t="s">
        <v>897</v>
      </c>
    </row>
    <row r="72" spans="1:15">
      <c r="A72">
        <v>51</v>
      </c>
      <c r="B72" s="128">
        <v>27</v>
      </c>
      <c r="C72" t="s">
        <v>135</v>
      </c>
      <c r="D72" t="s">
        <v>88</v>
      </c>
      <c r="E72" t="s">
        <v>92</v>
      </c>
      <c r="F72" s="128">
        <v>3</v>
      </c>
      <c r="G72" s="128">
        <v>3</v>
      </c>
      <c r="H72" s="128">
        <v>3</v>
      </c>
      <c r="I72" s="128">
        <v>4</v>
      </c>
      <c r="J72" s="128">
        <v>3</v>
      </c>
      <c r="K72" s="128">
        <v>3</v>
      </c>
      <c r="L72" s="128">
        <v>3</v>
      </c>
      <c r="M72" s="128">
        <v>4</v>
      </c>
      <c r="N72" s="128">
        <v>3</v>
      </c>
      <c r="O72" s="129" t="s">
        <v>898</v>
      </c>
    </row>
    <row r="73" spans="1:15">
      <c r="A73">
        <v>52</v>
      </c>
      <c r="B73" s="128">
        <v>27</v>
      </c>
      <c r="C73" t="s">
        <v>135</v>
      </c>
      <c r="D73" t="s">
        <v>88</v>
      </c>
      <c r="E73" t="s">
        <v>133</v>
      </c>
      <c r="F73" s="128">
        <v>3</v>
      </c>
      <c r="G73" s="128">
        <v>3</v>
      </c>
      <c r="H73" s="128">
        <v>4</v>
      </c>
      <c r="I73" s="128">
        <v>4</v>
      </c>
      <c r="J73" s="128">
        <v>3</v>
      </c>
      <c r="K73" s="128">
        <v>4</v>
      </c>
      <c r="L73" s="128">
        <v>4</v>
      </c>
      <c r="M73" s="128">
        <v>4</v>
      </c>
      <c r="N73" s="128">
        <v>4</v>
      </c>
      <c r="O73" s="129" t="s">
        <v>134</v>
      </c>
    </row>
    <row r="74" spans="1:15">
      <c r="A74">
        <v>53</v>
      </c>
      <c r="B74" s="128">
        <v>57</v>
      </c>
      <c r="C74" t="s">
        <v>131</v>
      </c>
      <c r="D74" t="s">
        <v>84</v>
      </c>
      <c r="E74" t="s">
        <v>93</v>
      </c>
      <c r="F74" s="128">
        <v>3</v>
      </c>
      <c r="G74" s="128">
        <v>3</v>
      </c>
      <c r="H74" s="128">
        <v>3</v>
      </c>
      <c r="I74" s="128">
        <v>4</v>
      </c>
      <c r="J74" s="128">
        <v>3</v>
      </c>
      <c r="K74" s="128">
        <v>4</v>
      </c>
      <c r="L74" s="128">
        <v>3</v>
      </c>
      <c r="M74" s="128">
        <v>4</v>
      </c>
      <c r="N74" s="128">
        <v>4</v>
      </c>
      <c r="O74" s="129" t="s">
        <v>899</v>
      </c>
    </row>
    <row r="75" spans="1:15">
      <c r="A75">
        <v>54</v>
      </c>
      <c r="B75" s="128">
        <v>56</v>
      </c>
      <c r="C75" t="s">
        <v>131</v>
      </c>
      <c r="D75" t="s">
        <v>82</v>
      </c>
      <c r="E75" t="s">
        <v>93</v>
      </c>
      <c r="F75" s="128">
        <v>3</v>
      </c>
      <c r="G75" s="128">
        <v>3</v>
      </c>
      <c r="H75" s="128">
        <v>4</v>
      </c>
      <c r="I75" s="128">
        <v>4</v>
      </c>
      <c r="J75" s="128">
        <v>3</v>
      </c>
      <c r="K75" s="128">
        <v>3</v>
      </c>
      <c r="L75" s="128">
        <v>4</v>
      </c>
      <c r="M75" s="128">
        <v>4</v>
      </c>
      <c r="N75" s="128">
        <v>4</v>
      </c>
      <c r="O75" s="129" t="s">
        <v>186</v>
      </c>
    </row>
    <row r="76" spans="1:15">
      <c r="A76">
        <v>55</v>
      </c>
      <c r="B76" s="128">
        <v>38</v>
      </c>
      <c r="C76" t="s">
        <v>131</v>
      </c>
      <c r="D76" t="s">
        <v>88</v>
      </c>
      <c r="E76" t="s">
        <v>93</v>
      </c>
      <c r="F76" s="128">
        <v>4</v>
      </c>
      <c r="G76" s="128">
        <v>4</v>
      </c>
      <c r="H76" s="128">
        <v>4</v>
      </c>
      <c r="I76" s="128">
        <v>4</v>
      </c>
      <c r="J76" s="128">
        <v>4</v>
      </c>
      <c r="K76" s="128">
        <v>4</v>
      </c>
      <c r="L76" s="128">
        <v>4</v>
      </c>
      <c r="M76" s="128">
        <v>4</v>
      </c>
      <c r="N76" s="128">
        <v>4</v>
      </c>
      <c r="O76" s="129" t="s">
        <v>900</v>
      </c>
    </row>
    <row r="77" spans="1:15">
      <c r="A77">
        <v>56</v>
      </c>
      <c r="B77" s="128">
        <v>24</v>
      </c>
      <c r="C77" t="s">
        <v>131</v>
      </c>
      <c r="D77" t="s">
        <v>88</v>
      </c>
      <c r="E77" t="s">
        <v>133</v>
      </c>
      <c r="F77" s="128">
        <v>3</v>
      </c>
      <c r="G77" s="128">
        <v>4</v>
      </c>
      <c r="H77" s="128">
        <v>3</v>
      </c>
      <c r="I77" s="128">
        <v>4</v>
      </c>
      <c r="J77" s="128">
        <v>4</v>
      </c>
      <c r="K77" s="128">
        <v>4</v>
      </c>
      <c r="L77" s="128">
        <v>4</v>
      </c>
      <c r="M77" s="128">
        <v>4</v>
      </c>
      <c r="N77" s="128">
        <v>4</v>
      </c>
      <c r="O77" s="129" t="s">
        <v>901</v>
      </c>
    </row>
    <row r="78" spans="1:15">
      <c r="A78">
        <v>57</v>
      </c>
      <c r="B78" s="128">
        <v>27</v>
      </c>
      <c r="C78" t="s">
        <v>131</v>
      </c>
      <c r="D78" t="s">
        <v>88</v>
      </c>
      <c r="E78" t="s">
        <v>133</v>
      </c>
      <c r="F78" s="128">
        <v>3</v>
      </c>
      <c r="G78" s="128">
        <v>3</v>
      </c>
      <c r="H78" s="128">
        <v>3</v>
      </c>
      <c r="I78" s="128">
        <v>3</v>
      </c>
      <c r="J78" s="128">
        <v>3</v>
      </c>
      <c r="K78" s="128">
        <v>3</v>
      </c>
      <c r="L78" s="128">
        <v>3</v>
      </c>
      <c r="M78" s="128">
        <v>4</v>
      </c>
      <c r="N78" s="128">
        <v>3</v>
      </c>
      <c r="O78" s="129" t="s">
        <v>902</v>
      </c>
    </row>
    <row r="79" spans="1:15">
      <c r="A79">
        <v>58</v>
      </c>
      <c r="B79" s="128">
        <v>41</v>
      </c>
      <c r="C79" t="s">
        <v>131</v>
      </c>
      <c r="D79" t="s">
        <v>84</v>
      </c>
      <c r="E79" t="s">
        <v>93</v>
      </c>
      <c r="F79" s="128">
        <v>3</v>
      </c>
      <c r="G79" s="128">
        <v>4</v>
      </c>
      <c r="H79" s="128">
        <v>3</v>
      </c>
      <c r="I79" s="128">
        <v>4</v>
      </c>
      <c r="J79" s="128">
        <v>3</v>
      </c>
      <c r="K79" s="128">
        <v>4</v>
      </c>
      <c r="L79" s="128">
        <v>3</v>
      </c>
      <c r="M79" s="128">
        <v>4</v>
      </c>
      <c r="N79" s="128">
        <v>3</v>
      </c>
      <c r="O79" s="129" t="s">
        <v>903</v>
      </c>
    </row>
    <row r="80" spans="1:15">
      <c r="A80">
        <v>59</v>
      </c>
      <c r="B80" s="128">
        <v>53</v>
      </c>
      <c r="C80" t="s">
        <v>131</v>
      </c>
      <c r="D80" t="s">
        <v>88</v>
      </c>
      <c r="E80" t="s">
        <v>133</v>
      </c>
      <c r="F80" s="128">
        <v>3</v>
      </c>
      <c r="G80" s="128">
        <v>3</v>
      </c>
      <c r="H80" s="128">
        <v>3</v>
      </c>
      <c r="I80" s="128">
        <v>2</v>
      </c>
      <c r="J80" s="128">
        <v>3</v>
      </c>
      <c r="K80" s="128">
        <v>3</v>
      </c>
      <c r="L80" s="128">
        <v>3</v>
      </c>
      <c r="M80" s="128">
        <v>4</v>
      </c>
      <c r="N80" s="128">
        <v>3</v>
      </c>
      <c r="O80" s="129" t="s">
        <v>143</v>
      </c>
    </row>
    <row r="81" spans="1:15">
      <c r="A81">
        <v>60</v>
      </c>
      <c r="B81" s="128">
        <v>35</v>
      </c>
      <c r="C81" t="s">
        <v>135</v>
      </c>
      <c r="D81" t="s">
        <v>88</v>
      </c>
      <c r="E81" t="s">
        <v>93</v>
      </c>
      <c r="F81" s="128">
        <v>3</v>
      </c>
      <c r="G81" s="128">
        <v>3</v>
      </c>
      <c r="H81" s="128">
        <v>3</v>
      </c>
      <c r="I81" s="128">
        <v>4</v>
      </c>
      <c r="J81" s="128">
        <v>3</v>
      </c>
      <c r="K81" s="128">
        <v>3</v>
      </c>
      <c r="L81" s="128">
        <v>3</v>
      </c>
      <c r="M81" s="128">
        <v>4</v>
      </c>
      <c r="N81" s="128">
        <v>3</v>
      </c>
      <c r="O81" s="129" t="s">
        <v>162</v>
      </c>
    </row>
    <row r="82" spans="1:15">
      <c r="A82">
        <v>61</v>
      </c>
      <c r="B82" s="128">
        <v>49</v>
      </c>
      <c r="C82" t="s">
        <v>131</v>
      </c>
      <c r="D82" t="s">
        <v>88</v>
      </c>
      <c r="E82" t="s">
        <v>133</v>
      </c>
      <c r="F82" s="128">
        <v>4</v>
      </c>
      <c r="G82" s="128">
        <v>4</v>
      </c>
      <c r="H82" s="128">
        <v>3</v>
      </c>
      <c r="I82" s="128">
        <v>4</v>
      </c>
      <c r="J82" s="128">
        <v>3</v>
      </c>
      <c r="K82" s="128">
        <v>4</v>
      </c>
      <c r="L82" s="128">
        <v>4</v>
      </c>
      <c r="M82" s="128">
        <v>4</v>
      </c>
      <c r="N82" s="128">
        <v>4</v>
      </c>
      <c r="O82" s="129" t="s">
        <v>904</v>
      </c>
    </row>
    <row r="83" spans="1:15">
      <c r="A83">
        <v>62</v>
      </c>
      <c r="B83" s="128">
        <v>47</v>
      </c>
      <c r="C83" t="s">
        <v>135</v>
      </c>
      <c r="D83" t="s">
        <v>88</v>
      </c>
      <c r="E83" t="s">
        <v>93</v>
      </c>
      <c r="F83" s="128">
        <v>3</v>
      </c>
      <c r="G83" s="128">
        <v>3</v>
      </c>
      <c r="H83" s="128">
        <v>4</v>
      </c>
      <c r="I83" s="128">
        <v>4</v>
      </c>
      <c r="J83" s="128">
        <v>3</v>
      </c>
      <c r="K83" s="128">
        <v>3</v>
      </c>
      <c r="L83" s="128">
        <v>3</v>
      </c>
      <c r="M83" s="128">
        <v>4</v>
      </c>
      <c r="N83" s="128">
        <v>3</v>
      </c>
      <c r="O83" s="129" t="s">
        <v>193</v>
      </c>
    </row>
    <row r="84" spans="1:15">
      <c r="A84">
        <v>63</v>
      </c>
      <c r="B84" s="128">
        <v>51</v>
      </c>
      <c r="C84" t="s">
        <v>131</v>
      </c>
      <c r="D84" t="s">
        <v>84</v>
      </c>
      <c r="E84" t="s">
        <v>133</v>
      </c>
      <c r="F84" s="128">
        <v>4</v>
      </c>
      <c r="G84" s="128">
        <v>4</v>
      </c>
      <c r="H84" s="128">
        <v>4</v>
      </c>
      <c r="I84" s="128">
        <v>4</v>
      </c>
      <c r="J84" s="128">
        <v>4</v>
      </c>
      <c r="K84" s="128">
        <v>4</v>
      </c>
      <c r="L84" s="128">
        <v>4</v>
      </c>
      <c r="M84" s="128">
        <v>4</v>
      </c>
      <c r="N84" s="128">
        <v>4</v>
      </c>
      <c r="O84" s="129" t="s">
        <v>905</v>
      </c>
    </row>
    <row r="85" spans="1:15">
      <c r="A85">
        <v>64</v>
      </c>
      <c r="B85" s="128">
        <v>51</v>
      </c>
      <c r="C85" t="s">
        <v>135</v>
      </c>
      <c r="D85" t="s">
        <v>88</v>
      </c>
      <c r="E85" t="s">
        <v>93</v>
      </c>
      <c r="F85" s="128">
        <v>4</v>
      </c>
      <c r="G85" s="128">
        <v>4</v>
      </c>
      <c r="H85" s="128">
        <v>4</v>
      </c>
      <c r="I85" s="128">
        <v>4</v>
      </c>
      <c r="J85" s="128">
        <v>4</v>
      </c>
      <c r="K85" s="128">
        <v>4</v>
      </c>
      <c r="L85" s="128">
        <v>4</v>
      </c>
      <c r="M85" s="128">
        <v>4</v>
      </c>
      <c r="N85" s="128">
        <v>4</v>
      </c>
      <c r="O85" s="129" t="s">
        <v>906</v>
      </c>
    </row>
    <row r="86" spans="1:15">
      <c r="A86">
        <v>65</v>
      </c>
      <c r="B86" s="128">
        <v>49</v>
      </c>
      <c r="C86" t="s">
        <v>131</v>
      </c>
      <c r="D86" t="s">
        <v>88</v>
      </c>
      <c r="E86" t="s">
        <v>132</v>
      </c>
      <c r="F86" s="128">
        <v>4</v>
      </c>
      <c r="G86" s="128">
        <v>4</v>
      </c>
      <c r="H86" s="128">
        <v>4</v>
      </c>
      <c r="I86" s="128">
        <v>4</v>
      </c>
      <c r="J86" s="128">
        <v>4</v>
      </c>
      <c r="K86" s="128">
        <v>4</v>
      </c>
      <c r="L86" s="128">
        <v>4</v>
      </c>
      <c r="M86" s="128">
        <v>4</v>
      </c>
      <c r="N86" s="128">
        <v>4</v>
      </c>
      <c r="O86" s="129" t="s">
        <v>157</v>
      </c>
    </row>
    <row r="87" spans="1:15">
      <c r="A87">
        <v>66</v>
      </c>
      <c r="B87" s="128">
        <v>45</v>
      </c>
      <c r="C87" t="s">
        <v>131</v>
      </c>
      <c r="D87" t="s">
        <v>88</v>
      </c>
      <c r="E87" t="s">
        <v>93</v>
      </c>
      <c r="F87" s="128">
        <v>4</v>
      </c>
      <c r="G87" s="128">
        <v>4</v>
      </c>
      <c r="H87" s="128">
        <v>4</v>
      </c>
      <c r="I87" s="128">
        <v>4</v>
      </c>
      <c r="J87" s="128">
        <v>4</v>
      </c>
      <c r="K87" s="128">
        <v>4</v>
      </c>
      <c r="L87" s="128">
        <v>4</v>
      </c>
      <c r="M87" s="128">
        <v>4</v>
      </c>
      <c r="N87" s="128">
        <v>4</v>
      </c>
      <c r="O87" s="129" t="s">
        <v>907</v>
      </c>
    </row>
    <row r="88" spans="1:15">
      <c r="A88">
        <v>67</v>
      </c>
      <c r="B88" s="128">
        <v>62</v>
      </c>
      <c r="C88" t="s">
        <v>131</v>
      </c>
      <c r="D88" t="s">
        <v>86</v>
      </c>
      <c r="E88" t="s">
        <v>133</v>
      </c>
      <c r="F88" s="128">
        <v>4</v>
      </c>
      <c r="G88" s="128">
        <v>4</v>
      </c>
      <c r="H88" s="128">
        <v>4</v>
      </c>
      <c r="I88" s="128">
        <v>4</v>
      </c>
      <c r="J88" s="128">
        <v>4</v>
      </c>
      <c r="K88" s="128">
        <v>4</v>
      </c>
      <c r="L88" s="128">
        <v>4</v>
      </c>
      <c r="M88" s="128">
        <v>4</v>
      </c>
      <c r="N88" s="128">
        <v>4</v>
      </c>
      <c r="O88" s="129" t="s">
        <v>908</v>
      </c>
    </row>
    <row r="89" spans="1:15">
      <c r="A89">
        <v>68</v>
      </c>
      <c r="B89" s="128">
        <v>59</v>
      </c>
      <c r="C89" t="s">
        <v>131</v>
      </c>
      <c r="D89" t="s">
        <v>153</v>
      </c>
      <c r="E89" t="s">
        <v>93</v>
      </c>
      <c r="F89" s="128">
        <v>4</v>
      </c>
      <c r="G89" s="128">
        <v>3</v>
      </c>
      <c r="H89" s="128">
        <v>4</v>
      </c>
      <c r="I89" s="128">
        <v>4</v>
      </c>
      <c r="J89" s="128">
        <v>3</v>
      </c>
      <c r="K89" s="128">
        <v>4</v>
      </c>
      <c r="L89" s="128">
        <v>4</v>
      </c>
      <c r="M89" s="128">
        <v>4</v>
      </c>
      <c r="N89" s="128">
        <v>4</v>
      </c>
      <c r="O89" s="129" t="s">
        <v>909</v>
      </c>
    </row>
    <row r="90" spans="1:15">
      <c r="A90">
        <v>69</v>
      </c>
      <c r="B90" s="128">
        <v>30</v>
      </c>
      <c r="C90" t="s">
        <v>135</v>
      </c>
      <c r="D90" t="s">
        <v>88</v>
      </c>
      <c r="E90" t="s">
        <v>92</v>
      </c>
      <c r="F90" s="128">
        <v>3</v>
      </c>
      <c r="G90" s="128">
        <v>3</v>
      </c>
      <c r="H90" s="128">
        <v>3</v>
      </c>
      <c r="I90" s="128">
        <v>3</v>
      </c>
      <c r="J90" s="128">
        <v>3</v>
      </c>
      <c r="K90" s="128">
        <v>3</v>
      </c>
      <c r="L90" s="128">
        <v>3</v>
      </c>
      <c r="M90" s="128">
        <v>4</v>
      </c>
      <c r="N90" s="128">
        <v>3</v>
      </c>
      <c r="O90" s="129" t="s">
        <v>910</v>
      </c>
    </row>
    <row r="91" spans="1:15">
      <c r="A91">
        <v>70</v>
      </c>
      <c r="B91" s="128">
        <v>38</v>
      </c>
      <c r="C91" t="s">
        <v>131</v>
      </c>
      <c r="D91" t="s">
        <v>88</v>
      </c>
      <c r="E91" t="s">
        <v>93</v>
      </c>
      <c r="F91" s="128">
        <v>4</v>
      </c>
      <c r="G91" s="128">
        <v>4</v>
      </c>
      <c r="H91" s="128">
        <v>4</v>
      </c>
      <c r="I91" s="128">
        <v>4</v>
      </c>
      <c r="J91" s="128">
        <v>4</v>
      </c>
      <c r="K91" s="128">
        <v>4</v>
      </c>
      <c r="L91" s="128">
        <v>4</v>
      </c>
      <c r="M91" s="128">
        <v>4</v>
      </c>
      <c r="N91" s="128">
        <v>4</v>
      </c>
      <c r="O91" s="129" t="s">
        <v>911</v>
      </c>
    </row>
    <row r="92" spans="1:15">
      <c r="A92">
        <v>71</v>
      </c>
      <c r="B92" s="128">
        <v>38</v>
      </c>
      <c r="C92" t="s">
        <v>131</v>
      </c>
      <c r="D92" t="s">
        <v>88</v>
      </c>
      <c r="E92" t="s">
        <v>93</v>
      </c>
      <c r="F92" s="128">
        <v>4</v>
      </c>
      <c r="G92" s="128">
        <v>4</v>
      </c>
      <c r="H92" s="128">
        <v>4</v>
      </c>
      <c r="I92" s="128">
        <v>4</v>
      </c>
      <c r="J92" s="128">
        <v>4</v>
      </c>
      <c r="K92" s="128">
        <v>4</v>
      </c>
      <c r="L92" s="128">
        <v>4</v>
      </c>
      <c r="M92" s="128">
        <v>4</v>
      </c>
      <c r="N92" s="128">
        <v>4</v>
      </c>
      <c r="O92" s="129" t="s">
        <v>900</v>
      </c>
    </row>
    <row r="93" spans="1:15">
      <c r="A93">
        <v>72</v>
      </c>
      <c r="B93" s="128">
        <v>26</v>
      </c>
      <c r="C93" t="s">
        <v>131</v>
      </c>
      <c r="D93" t="s">
        <v>84</v>
      </c>
      <c r="E93" t="s">
        <v>94</v>
      </c>
      <c r="F93" s="128">
        <v>4</v>
      </c>
      <c r="G93" s="128">
        <v>4</v>
      </c>
      <c r="H93" s="128">
        <v>3</v>
      </c>
      <c r="I93" s="128">
        <v>4</v>
      </c>
      <c r="J93" s="128">
        <v>4</v>
      </c>
      <c r="K93" s="128">
        <v>4</v>
      </c>
      <c r="L93" s="128">
        <v>4</v>
      </c>
      <c r="M93" s="128">
        <v>4</v>
      </c>
      <c r="N93" s="128">
        <v>4</v>
      </c>
      <c r="O93" s="129" t="s">
        <v>912</v>
      </c>
    </row>
    <row r="94" spans="1:15">
      <c r="A94">
        <v>73</v>
      </c>
      <c r="B94" s="128">
        <v>44</v>
      </c>
      <c r="C94" t="s">
        <v>131</v>
      </c>
      <c r="D94" t="s">
        <v>84</v>
      </c>
      <c r="E94" t="s">
        <v>93</v>
      </c>
      <c r="F94" s="128">
        <v>4</v>
      </c>
      <c r="G94" s="128">
        <v>4</v>
      </c>
      <c r="H94" s="128">
        <v>4</v>
      </c>
      <c r="I94" s="128">
        <v>4</v>
      </c>
      <c r="J94" s="128">
        <v>4</v>
      </c>
      <c r="K94" s="128">
        <v>4</v>
      </c>
      <c r="L94" s="128">
        <v>4</v>
      </c>
      <c r="M94" s="128">
        <v>4</v>
      </c>
      <c r="N94" s="128">
        <v>4</v>
      </c>
      <c r="O94" s="129" t="s">
        <v>164</v>
      </c>
    </row>
    <row r="95" spans="1:15">
      <c r="A95">
        <v>74</v>
      </c>
      <c r="B95" s="128">
        <v>61</v>
      </c>
      <c r="C95" t="s">
        <v>131</v>
      </c>
      <c r="D95" t="s">
        <v>84</v>
      </c>
      <c r="E95" t="s">
        <v>133</v>
      </c>
      <c r="F95" s="128">
        <v>3</v>
      </c>
      <c r="G95" s="128">
        <v>3</v>
      </c>
      <c r="H95" s="128">
        <v>3</v>
      </c>
      <c r="I95" s="128">
        <v>4</v>
      </c>
      <c r="J95" s="128">
        <v>3</v>
      </c>
      <c r="K95" s="128">
        <v>3</v>
      </c>
      <c r="L95" s="128">
        <v>3</v>
      </c>
      <c r="M95" s="128">
        <v>4</v>
      </c>
      <c r="N95" s="128">
        <v>4</v>
      </c>
      <c r="O95" s="129" t="s">
        <v>213</v>
      </c>
    </row>
    <row r="96" spans="1:15">
      <c r="A96">
        <v>75</v>
      </c>
      <c r="B96" s="128">
        <v>31</v>
      </c>
      <c r="C96" t="s">
        <v>135</v>
      </c>
      <c r="D96" t="s">
        <v>137</v>
      </c>
      <c r="E96" t="s">
        <v>93</v>
      </c>
      <c r="F96" s="128">
        <v>4</v>
      </c>
      <c r="G96" s="128">
        <v>4</v>
      </c>
      <c r="H96" s="128">
        <v>4</v>
      </c>
      <c r="I96" s="128">
        <v>4</v>
      </c>
      <c r="J96" s="128">
        <v>4</v>
      </c>
      <c r="K96" s="128">
        <v>4</v>
      </c>
      <c r="L96" s="128">
        <v>4</v>
      </c>
      <c r="M96" s="128">
        <v>4</v>
      </c>
      <c r="N96" s="128">
        <v>4</v>
      </c>
      <c r="O96" s="129" t="s">
        <v>913</v>
      </c>
    </row>
    <row r="97" spans="1:15">
      <c r="A97">
        <v>76</v>
      </c>
      <c r="B97" s="128">
        <v>23</v>
      </c>
      <c r="C97" t="s">
        <v>135</v>
      </c>
      <c r="D97" t="s">
        <v>88</v>
      </c>
      <c r="E97" t="s">
        <v>94</v>
      </c>
      <c r="F97" s="128">
        <v>3</v>
      </c>
      <c r="G97" s="128">
        <v>3</v>
      </c>
      <c r="H97" s="128">
        <v>3</v>
      </c>
      <c r="I97" s="128">
        <v>4</v>
      </c>
      <c r="J97" s="128">
        <v>3</v>
      </c>
      <c r="K97" s="128">
        <v>3</v>
      </c>
      <c r="L97" s="128">
        <v>3</v>
      </c>
      <c r="M97" s="128">
        <v>4</v>
      </c>
      <c r="N97" s="128">
        <v>3</v>
      </c>
      <c r="O97" s="129" t="s">
        <v>22</v>
      </c>
    </row>
    <row r="98" spans="1:15">
      <c r="A98">
        <v>77</v>
      </c>
      <c r="B98" s="128">
        <v>23</v>
      </c>
      <c r="C98" t="s">
        <v>135</v>
      </c>
      <c r="D98" t="s">
        <v>88</v>
      </c>
      <c r="E98" t="s">
        <v>94</v>
      </c>
      <c r="F98" s="128">
        <v>3</v>
      </c>
      <c r="G98" s="128">
        <v>3</v>
      </c>
      <c r="H98" s="128">
        <v>3</v>
      </c>
      <c r="I98" s="128">
        <v>4</v>
      </c>
      <c r="J98" s="128">
        <v>3</v>
      </c>
      <c r="K98" s="128">
        <v>3</v>
      </c>
      <c r="L98" s="128">
        <v>3</v>
      </c>
      <c r="M98" s="128">
        <v>4</v>
      </c>
      <c r="N98" s="128">
        <v>3</v>
      </c>
      <c r="O98" s="129" t="s">
        <v>22</v>
      </c>
    </row>
    <row r="99" spans="1:15">
      <c r="A99">
        <v>78</v>
      </c>
      <c r="B99" s="128">
        <v>45</v>
      </c>
      <c r="C99" t="s">
        <v>135</v>
      </c>
      <c r="D99" t="s">
        <v>137</v>
      </c>
      <c r="E99" t="s">
        <v>133</v>
      </c>
      <c r="F99" s="128">
        <v>4</v>
      </c>
      <c r="G99" s="128">
        <v>4</v>
      </c>
      <c r="H99" s="128">
        <v>3</v>
      </c>
      <c r="I99" s="128">
        <v>4</v>
      </c>
      <c r="J99" s="128">
        <v>3</v>
      </c>
      <c r="K99" s="128">
        <v>3</v>
      </c>
      <c r="L99" s="128">
        <v>3</v>
      </c>
      <c r="M99" s="128">
        <v>4</v>
      </c>
      <c r="N99" s="128">
        <v>4</v>
      </c>
      <c r="O99" s="129" t="s">
        <v>205</v>
      </c>
    </row>
    <row r="100" spans="1:15">
      <c r="A100">
        <v>79</v>
      </c>
      <c r="B100" s="128">
        <v>50</v>
      </c>
      <c r="C100" t="s">
        <v>131</v>
      </c>
      <c r="D100" t="s">
        <v>88</v>
      </c>
      <c r="E100" t="s">
        <v>93</v>
      </c>
      <c r="F100" s="128">
        <v>3</v>
      </c>
      <c r="G100" s="128">
        <v>3</v>
      </c>
      <c r="H100" s="128">
        <v>3</v>
      </c>
      <c r="I100" s="128">
        <v>4</v>
      </c>
      <c r="J100" s="128">
        <v>3</v>
      </c>
      <c r="K100" s="128">
        <v>3</v>
      </c>
      <c r="L100" s="128">
        <v>3</v>
      </c>
      <c r="M100" s="128">
        <v>4</v>
      </c>
      <c r="N100" s="128">
        <v>3</v>
      </c>
      <c r="O100" s="129" t="s">
        <v>193</v>
      </c>
    </row>
    <row r="101" spans="1:15">
      <c r="A101">
        <v>80</v>
      </c>
      <c r="B101" s="128">
        <v>52</v>
      </c>
      <c r="C101" t="s">
        <v>131</v>
      </c>
      <c r="D101" t="s">
        <v>86</v>
      </c>
      <c r="E101" t="s">
        <v>93</v>
      </c>
      <c r="F101" s="128">
        <v>4</v>
      </c>
      <c r="G101" s="128">
        <v>4</v>
      </c>
      <c r="H101" s="128">
        <v>4</v>
      </c>
      <c r="I101" s="128">
        <v>3</v>
      </c>
      <c r="J101" s="128">
        <v>3</v>
      </c>
      <c r="K101" s="128">
        <v>4</v>
      </c>
      <c r="L101" s="128">
        <v>4</v>
      </c>
      <c r="M101" s="128">
        <v>4</v>
      </c>
      <c r="N101" s="128">
        <v>4</v>
      </c>
      <c r="O101" s="129" t="s">
        <v>914</v>
      </c>
    </row>
    <row r="102" spans="1:15">
      <c r="A102">
        <v>81</v>
      </c>
      <c r="B102" s="128">
        <v>56</v>
      </c>
      <c r="C102" t="s">
        <v>131</v>
      </c>
      <c r="D102" t="s">
        <v>84</v>
      </c>
      <c r="E102" t="s">
        <v>93</v>
      </c>
      <c r="F102" s="128">
        <v>3</v>
      </c>
      <c r="G102" s="128">
        <v>4</v>
      </c>
      <c r="H102" s="128">
        <v>4</v>
      </c>
      <c r="I102" s="128">
        <v>4</v>
      </c>
      <c r="J102" s="128">
        <v>3</v>
      </c>
      <c r="K102" s="128">
        <v>4</v>
      </c>
      <c r="L102" s="128">
        <v>3</v>
      </c>
      <c r="M102" s="128">
        <v>4</v>
      </c>
      <c r="N102" s="128">
        <v>4</v>
      </c>
      <c r="O102" s="129" t="s">
        <v>915</v>
      </c>
    </row>
  </sheetData>
  <mergeCells count="4">
    <mergeCell ref="D1:K1"/>
    <mergeCell ref="D2:K2"/>
    <mergeCell ref="A4:D4"/>
    <mergeCell ref="A20:N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dimension ref="A1:O77"/>
  <sheetViews>
    <sheetView topLeftCell="A56" workbookViewId="0">
      <selection activeCell="O60" sqref="O60"/>
    </sheetView>
  </sheetViews>
  <sheetFormatPr defaultColWidth="9" defaultRowHeight="14.4"/>
  <cols>
    <col min="1" max="2" width="6" customWidth="1"/>
    <col min="3" max="3" width="17.5546875" customWidth="1"/>
    <col min="4" max="4" width="16.21875" customWidth="1"/>
    <col min="5" max="5" width="29.6640625" customWidth="1"/>
    <col min="6" max="14" width="6" customWidth="1"/>
    <col min="15" max="15" width="41" style="19" customWidth="1"/>
  </cols>
  <sheetData>
    <row r="1" spans="1:11" ht="18">
      <c r="A1" s="1"/>
      <c r="B1" s="1"/>
      <c r="C1" s="1"/>
      <c r="D1" s="174" t="s">
        <v>194</v>
      </c>
      <c r="E1" s="174"/>
      <c r="F1" s="174"/>
      <c r="G1" s="174"/>
      <c r="H1" s="174"/>
      <c r="I1" s="174"/>
      <c r="J1" s="174"/>
      <c r="K1" s="174"/>
    </row>
    <row r="2" spans="1:11" ht="18">
      <c r="A2" s="1"/>
      <c r="B2" s="1"/>
      <c r="C2" s="1"/>
      <c r="D2" s="174" t="s">
        <v>195</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COUNTIF(C22:C77,"Laki-Laki")</f>
        <v>12</v>
      </c>
      <c r="E6" s="11">
        <f t="shared" ref="E6:E18" si="0">+D6/47</f>
        <v>0.25531914893617019</v>
      </c>
    </row>
    <row r="7" spans="1:11">
      <c r="A7" s="12"/>
      <c r="B7" s="13"/>
      <c r="C7" s="14" t="s">
        <v>77</v>
      </c>
      <c r="D7" s="12">
        <f>COUNTIF(C22:C77,"Perempuan")</f>
        <v>44</v>
      </c>
      <c r="E7" s="11">
        <f t="shared" si="0"/>
        <v>0.93617021276595747</v>
      </c>
    </row>
    <row r="8" spans="1:11">
      <c r="A8" s="12">
        <v>2</v>
      </c>
      <c r="B8" s="13" t="s">
        <v>79</v>
      </c>
      <c r="C8" s="14" t="s">
        <v>80</v>
      </c>
      <c r="D8" s="12">
        <f>COUNTIF(D22:D77,"SD Kebawah")</f>
        <v>0</v>
      </c>
      <c r="E8" s="11">
        <f t="shared" si="0"/>
        <v>0</v>
      </c>
    </row>
    <row r="9" spans="1:11">
      <c r="A9" s="12"/>
      <c r="B9" s="13"/>
      <c r="C9" s="14" t="s">
        <v>82</v>
      </c>
      <c r="D9" s="12">
        <f>COUNTIF(D22:D77,"SLTP")</f>
        <v>1</v>
      </c>
      <c r="E9" s="11">
        <f t="shared" si="0"/>
        <v>2.1276595744680851E-2</v>
      </c>
    </row>
    <row r="10" spans="1:11">
      <c r="A10" s="12"/>
      <c r="B10" s="13"/>
      <c r="C10" s="14" t="s">
        <v>84</v>
      </c>
      <c r="D10" s="12">
        <f>COUNTIF(D22:D77,"SLTA")</f>
        <v>14</v>
      </c>
      <c r="E10" s="11">
        <f t="shared" si="0"/>
        <v>0.2978723404255319</v>
      </c>
    </row>
    <row r="11" spans="1:11">
      <c r="A11" s="12"/>
      <c r="B11" s="13"/>
      <c r="C11" s="14" t="s">
        <v>86</v>
      </c>
      <c r="D11" s="12">
        <f>COUNTIF(D22:D77,"D1 - D3 - D4")</f>
        <v>9</v>
      </c>
      <c r="E11" s="11">
        <f t="shared" si="0"/>
        <v>0.19148936170212766</v>
      </c>
    </row>
    <row r="12" spans="1:11">
      <c r="A12" s="12"/>
      <c r="B12" s="13"/>
      <c r="C12" s="14" t="s">
        <v>88</v>
      </c>
      <c r="D12" s="12">
        <f>COUNTIF(D22:D77,"S-1")</f>
        <v>28</v>
      </c>
      <c r="E12" s="11">
        <f t="shared" si="0"/>
        <v>0.5957446808510638</v>
      </c>
    </row>
    <row r="13" spans="1:11">
      <c r="A13" s="12"/>
      <c r="B13" s="13"/>
      <c r="C13" s="14" t="s">
        <v>89</v>
      </c>
      <c r="D13" s="12">
        <f>COUNTIF(D22:D77,"S-2 ke atas")</f>
        <v>4</v>
      </c>
      <c r="E13" s="11">
        <f t="shared" si="0"/>
        <v>8.5106382978723402E-2</v>
      </c>
    </row>
    <row r="14" spans="1:11">
      <c r="A14" s="12">
        <v>3</v>
      </c>
      <c r="B14" s="13" t="s">
        <v>91</v>
      </c>
      <c r="C14" s="4" t="s">
        <v>97</v>
      </c>
      <c r="D14" s="15">
        <f>COUNTIF(E22:E77,"Instansi Pemkab Sleman")</f>
        <v>25</v>
      </c>
      <c r="E14" s="11">
        <f t="shared" si="0"/>
        <v>0.53191489361702127</v>
      </c>
    </row>
    <row r="15" spans="1:11">
      <c r="A15" s="16"/>
      <c r="B15" s="17"/>
      <c r="C15" s="4" t="s">
        <v>98</v>
      </c>
      <c r="D15" s="15">
        <f>COUNTIF(E22:E77,"Pegawai Swasta")</f>
        <v>5</v>
      </c>
      <c r="E15" s="11">
        <f t="shared" si="0"/>
        <v>0.10638297872340426</v>
      </c>
    </row>
    <row r="16" spans="1:11">
      <c r="A16" s="16"/>
      <c r="B16" s="17"/>
      <c r="C16" s="4" t="s">
        <v>99</v>
      </c>
      <c r="D16" s="15">
        <f>COUNTIF(E22:E77,"Akademisi")</f>
        <v>10</v>
      </c>
      <c r="E16" s="11">
        <f t="shared" si="0"/>
        <v>0.21276595744680851</v>
      </c>
    </row>
    <row r="17" spans="1:15">
      <c r="A17" s="12"/>
      <c r="B17" s="13"/>
      <c r="C17" s="4" t="s">
        <v>100</v>
      </c>
      <c r="D17" s="15">
        <f>COUNTIF(E22:E77,"Masyarakat")</f>
        <v>1</v>
      </c>
      <c r="E17" s="11">
        <f t="shared" si="0"/>
        <v>2.1276595744680851E-2</v>
      </c>
    </row>
    <row r="18" spans="1:15">
      <c r="A18" s="12"/>
      <c r="B18" s="13"/>
      <c r="C18" s="14" t="s">
        <v>95</v>
      </c>
      <c r="D18" s="15">
        <f>COUNTIF(E22:E77,"Lainnya")</f>
        <v>15</v>
      </c>
      <c r="E18" s="11">
        <f t="shared" si="0"/>
        <v>0.31914893617021278</v>
      </c>
    </row>
    <row r="19" spans="1:15">
      <c r="A19" s="97"/>
      <c r="B19" s="121"/>
      <c r="C19" s="98"/>
      <c r="D19" s="122"/>
      <c r="E19" s="123"/>
      <c r="F19" s="5">
        <f>AVERAGE(F22:F1000)</f>
        <v>3.5</v>
      </c>
      <c r="G19" s="5">
        <f t="shared" ref="G19:N19" si="1">AVERAGE(G22:G1000)</f>
        <v>3.4821428571428572</v>
      </c>
      <c r="H19" s="5">
        <f t="shared" si="1"/>
        <v>3.5714285714285716</v>
      </c>
      <c r="I19" s="5">
        <f t="shared" si="1"/>
        <v>3.6071428571428572</v>
      </c>
      <c r="J19" s="5">
        <f t="shared" si="1"/>
        <v>3.4642857142857144</v>
      </c>
      <c r="K19" s="5">
        <f t="shared" si="1"/>
        <v>3.5357142857142856</v>
      </c>
      <c r="L19" s="5">
        <f t="shared" si="1"/>
        <v>3.6071428571428572</v>
      </c>
      <c r="M19" s="5">
        <f t="shared" si="1"/>
        <v>3.6071428571428572</v>
      </c>
      <c r="N19" s="5">
        <f t="shared" si="1"/>
        <v>3.5</v>
      </c>
    </row>
    <row r="20" spans="1:15">
      <c r="A20" s="175" t="s">
        <v>124</v>
      </c>
      <c r="B20" s="176"/>
      <c r="C20" s="176"/>
      <c r="D20" s="176"/>
      <c r="E20" s="176"/>
      <c r="F20" s="176"/>
      <c r="G20" s="176"/>
      <c r="H20" s="176"/>
      <c r="I20" s="176"/>
      <c r="J20" s="176"/>
      <c r="K20" s="176"/>
      <c r="L20" s="176"/>
      <c r="M20" s="176"/>
      <c r="N20" s="176"/>
    </row>
    <row r="21" spans="1:15">
      <c r="A21" s="25" t="s">
        <v>125</v>
      </c>
      <c r="B21" s="25"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c r="A22">
        <v>1</v>
      </c>
      <c r="B22" s="128">
        <v>55</v>
      </c>
      <c r="C22" t="s">
        <v>131</v>
      </c>
      <c r="D22" t="s">
        <v>137</v>
      </c>
      <c r="E22" t="s">
        <v>133</v>
      </c>
      <c r="F22" s="128">
        <v>4</v>
      </c>
      <c r="G22" s="128">
        <v>4</v>
      </c>
      <c r="H22" s="128">
        <v>4</v>
      </c>
      <c r="I22" s="128">
        <v>4</v>
      </c>
      <c r="J22" s="128">
        <v>4</v>
      </c>
      <c r="K22" s="128">
        <v>4</v>
      </c>
      <c r="L22" s="128">
        <v>4</v>
      </c>
      <c r="M22" s="128">
        <v>4</v>
      </c>
      <c r="N22" s="128">
        <v>4</v>
      </c>
      <c r="O22" s="19" t="s">
        <v>274</v>
      </c>
    </row>
    <row r="23" spans="1:15">
      <c r="A23">
        <v>2</v>
      </c>
      <c r="B23" s="128">
        <v>22</v>
      </c>
      <c r="C23" t="s">
        <v>131</v>
      </c>
      <c r="D23" t="s">
        <v>84</v>
      </c>
      <c r="E23" t="s">
        <v>99</v>
      </c>
      <c r="F23" s="128">
        <v>4</v>
      </c>
      <c r="G23" s="128">
        <v>4</v>
      </c>
      <c r="H23" s="128">
        <v>4</v>
      </c>
      <c r="I23" s="128">
        <v>4</v>
      </c>
      <c r="J23" s="128">
        <v>4</v>
      </c>
      <c r="K23" s="128">
        <v>4</v>
      </c>
      <c r="L23" s="128">
        <v>4</v>
      </c>
      <c r="M23" s="128">
        <v>4</v>
      </c>
      <c r="N23" s="128">
        <v>4</v>
      </c>
      <c r="O23" s="19" t="s">
        <v>134</v>
      </c>
    </row>
    <row r="24" spans="1:15">
      <c r="A24">
        <v>3</v>
      </c>
      <c r="B24" s="128">
        <v>50</v>
      </c>
      <c r="C24" t="s">
        <v>135</v>
      </c>
      <c r="D24" t="s">
        <v>88</v>
      </c>
      <c r="E24" t="s">
        <v>133</v>
      </c>
      <c r="F24" s="128">
        <v>4</v>
      </c>
      <c r="G24" s="128">
        <v>4</v>
      </c>
      <c r="H24" s="128">
        <v>4</v>
      </c>
      <c r="I24" s="128">
        <v>4</v>
      </c>
      <c r="J24" s="128">
        <v>4</v>
      </c>
      <c r="K24" s="128">
        <v>4</v>
      </c>
      <c r="L24" s="128">
        <v>4</v>
      </c>
      <c r="M24" s="128">
        <v>4</v>
      </c>
      <c r="N24" s="128">
        <v>4</v>
      </c>
      <c r="O24" s="19" t="s">
        <v>275</v>
      </c>
    </row>
    <row r="25" spans="1:15">
      <c r="A25">
        <v>4</v>
      </c>
      <c r="B25" s="128">
        <v>22</v>
      </c>
      <c r="C25" t="s">
        <v>135</v>
      </c>
      <c r="D25" t="s">
        <v>88</v>
      </c>
      <c r="E25" t="s">
        <v>133</v>
      </c>
      <c r="F25" s="128">
        <v>4</v>
      </c>
      <c r="G25" s="128">
        <v>4</v>
      </c>
      <c r="H25" s="128">
        <v>4</v>
      </c>
      <c r="I25" s="128">
        <v>4</v>
      </c>
      <c r="J25" s="128">
        <v>4</v>
      </c>
      <c r="K25" s="128">
        <v>4</v>
      </c>
      <c r="L25" s="128">
        <v>3</v>
      </c>
      <c r="M25" s="128">
        <v>3</v>
      </c>
      <c r="N25" s="128">
        <v>3</v>
      </c>
      <c r="O25" s="19" t="s">
        <v>276</v>
      </c>
    </row>
    <row r="26" spans="1:15">
      <c r="A26">
        <v>5</v>
      </c>
      <c r="B26" s="128">
        <v>22</v>
      </c>
      <c r="C26" t="s">
        <v>135</v>
      </c>
      <c r="D26" t="s">
        <v>88</v>
      </c>
      <c r="E26" t="s">
        <v>98</v>
      </c>
      <c r="F26" s="128">
        <v>3</v>
      </c>
      <c r="G26" s="128">
        <v>3</v>
      </c>
      <c r="H26" s="128">
        <v>3</v>
      </c>
      <c r="I26" s="128">
        <v>3</v>
      </c>
      <c r="J26" s="128">
        <v>3</v>
      </c>
      <c r="K26" s="128">
        <v>3</v>
      </c>
      <c r="L26" s="128">
        <v>3</v>
      </c>
      <c r="M26" s="128">
        <v>3</v>
      </c>
      <c r="N26" s="128">
        <v>3</v>
      </c>
      <c r="O26" s="19" t="s">
        <v>174</v>
      </c>
    </row>
    <row r="27" spans="1:15">
      <c r="A27">
        <v>6</v>
      </c>
      <c r="B27" s="128">
        <v>42</v>
      </c>
      <c r="C27" t="s">
        <v>135</v>
      </c>
      <c r="D27" t="s">
        <v>88</v>
      </c>
      <c r="E27" t="s">
        <v>133</v>
      </c>
      <c r="F27" s="128">
        <v>4</v>
      </c>
      <c r="G27" s="128">
        <v>4</v>
      </c>
      <c r="H27" s="128">
        <v>4</v>
      </c>
      <c r="I27" s="128">
        <v>4</v>
      </c>
      <c r="J27" s="128">
        <v>4</v>
      </c>
      <c r="K27" s="128">
        <v>4</v>
      </c>
      <c r="L27" s="128">
        <v>4</v>
      </c>
      <c r="M27" s="128">
        <v>4</v>
      </c>
      <c r="N27" s="128">
        <v>4</v>
      </c>
      <c r="O27" s="19" t="s">
        <v>277</v>
      </c>
    </row>
    <row r="28" spans="1:15">
      <c r="A28">
        <v>7</v>
      </c>
      <c r="B28" s="128">
        <v>22</v>
      </c>
      <c r="C28" t="s">
        <v>131</v>
      </c>
      <c r="D28" t="s">
        <v>84</v>
      </c>
      <c r="E28" t="s">
        <v>99</v>
      </c>
      <c r="F28" s="128">
        <v>3</v>
      </c>
      <c r="G28" s="128">
        <v>3</v>
      </c>
      <c r="H28" s="128">
        <v>3</v>
      </c>
      <c r="I28" s="128">
        <v>3</v>
      </c>
      <c r="J28" s="128">
        <v>3</v>
      </c>
      <c r="K28" s="128">
        <v>3</v>
      </c>
      <c r="L28" s="128">
        <v>3</v>
      </c>
      <c r="M28" s="128">
        <v>3</v>
      </c>
      <c r="N28" s="128">
        <v>3</v>
      </c>
      <c r="O28" s="19" t="s">
        <v>147</v>
      </c>
    </row>
    <row r="29" spans="1:15">
      <c r="A29">
        <v>8</v>
      </c>
      <c r="B29" s="128">
        <v>21</v>
      </c>
      <c r="C29" t="s">
        <v>131</v>
      </c>
      <c r="D29" t="s">
        <v>88</v>
      </c>
      <c r="E29" t="s">
        <v>133</v>
      </c>
      <c r="F29" s="128">
        <v>3</v>
      </c>
      <c r="G29" s="128">
        <v>3</v>
      </c>
      <c r="H29" s="128">
        <v>4</v>
      </c>
      <c r="I29" s="128">
        <v>3</v>
      </c>
      <c r="J29" s="128">
        <v>3</v>
      </c>
      <c r="K29" s="128">
        <v>3</v>
      </c>
      <c r="L29" s="128">
        <v>3</v>
      </c>
      <c r="M29" s="128">
        <v>4</v>
      </c>
      <c r="N29" s="128">
        <v>3</v>
      </c>
      <c r="O29" s="19" t="s">
        <v>162</v>
      </c>
    </row>
    <row r="30" spans="1:15">
      <c r="A30">
        <v>9</v>
      </c>
      <c r="B30" s="128">
        <v>21</v>
      </c>
      <c r="C30" t="s">
        <v>131</v>
      </c>
      <c r="D30" t="s">
        <v>84</v>
      </c>
      <c r="E30" t="s">
        <v>133</v>
      </c>
      <c r="F30" s="128">
        <v>4</v>
      </c>
      <c r="G30" s="128">
        <v>4</v>
      </c>
      <c r="H30" s="128">
        <v>4</v>
      </c>
      <c r="I30" s="128">
        <v>4</v>
      </c>
      <c r="J30" s="128">
        <v>4</v>
      </c>
      <c r="K30" s="128">
        <v>4</v>
      </c>
      <c r="L30" s="128">
        <v>4</v>
      </c>
      <c r="M30" s="128">
        <v>4</v>
      </c>
      <c r="N30" s="128">
        <v>4</v>
      </c>
      <c r="O30" s="19" t="s">
        <v>134</v>
      </c>
    </row>
    <row r="31" spans="1:15">
      <c r="A31">
        <v>10</v>
      </c>
      <c r="B31" s="128">
        <v>21</v>
      </c>
      <c r="C31" t="s">
        <v>131</v>
      </c>
      <c r="D31" t="s">
        <v>88</v>
      </c>
      <c r="E31" t="s">
        <v>99</v>
      </c>
      <c r="F31" s="128">
        <v>4</v>
      </c>
      <c r="G31" s="128">
        <v>3</v>
      </c>
      <c r="H31" s="128">
        <v>3</v>
      </c>
      <c r="I31" s="128">
        <v>4</v>
      </c>
      <c r="J31" s="128">
        <v>3</v>
      </c>
      <c r="K31" s="128">
        <v>4</v>
      </c>
      <c r="L31" s="128">
        <v>3</v>
      </c>
      <c r="M31" s="128">
        <v>4</v>
      </c>
      <c r="N31" s="128">
        <v>3</v>
      </c>
      <c r="O31" s="19" t="s">
        <v>278</v>
      </c>
    </row>
    <row r="32" spans="1:15">
      <c r="A32">
        <v>11</v>
      </c>
      <c r="B32" s="128">
        <v>56</v>
      </c>
      <c r="C32" t="s">
        <v>131</v>
      </c>
      <c r="D32" t="s">
        <v>86</v>
      </c>
      <c r="E32" t="s">
        <v>133</v>
      </c>
      <c r="F32" s="128">
        <v>4</v>
      </c>
      <c r="G32" s="128">
        <v>4</v>
      </c>
      <c r="H32" s="128">
        <v>4</v>
      </c>
      <c r="I32" s="128">
        <v>4</v>
      </c>
      <c r="J32" s="128">
        <v>4</v>
      </c>
      <c r="K32" s="128">
        <v>3</v>
      </c>
      <c r="L32" s="128">
        <v>4</v>
      </c>
      <c r="M32" s="128">
        <v>4</v>
      </c>
      <c r="N32" s="128">
        <v>4</v>
      </c>
      <c r="O32" s="19" t="s">
        <v>26</v>
      </c>
    </row>
    <row r="33" spans="1:15">
      <c r="A33">
        <v>12</v>
      </c>
      <c r="B33" s="128">
        <v>56</v>
      </c>
      <c r="C33" t="s">
        <v>131</v>
      </c>
      <c r="D33" t="s">
        <v>86</v>
      </c>
      <c r="E33" t="s">
        <v>133</v>
      </c>
      <c r="F33" s="128">
        <v>4</v>
      </c>
      <c r="G33" s="128">
        <v>4</v>
      </c>
      <c r="H33" s="128">
        <v>4</v>
      </c>
      <c r="I33" s="128">
        <v>4</v>
      </c>
      <c r="J33" s="128">
        <v>4</v>
      </c>
      <c r="K33" s="128">
        <v>3</v>
      </c>
      <c r="L33" s="128">
        <v>4</v>
      </c>
      <c r="M33" s="128">
        <v>4</v>
      </c>
      <c r="N33" s="128">
        <v>4</v>
      </c>
      <c r="O33" s="19" t="s">
        <v>279</v>
      </c>
    </row>
    <row r="34" spans="1:15">
      <c r="A34">
        <v>13</v>
      </c>
      <c r="B34" s="128">
        <v>21</v>
      </c>
      <c r="C34" t="s">
        <v>131</v>
      </c>
      <c r="D34" t="s">
        <v>84</v>
      </c>
      <c r="E34" t="s">
        <v>99</v>
      </c>
      <c r="F34" s="128">
        <v>4</v>
      </c>
      <c r="G34" s="128">
        <v>4</v>
      </c>
      <c r="H34" s="128">
        <v>4</v>
      </c>
      <c r="I34" s="128">
        <v>4</v>
      </c>
      <c r="J34" s="128">
        <v>3</v>
      </c>
      <c r="K34" s="128">
        <v>4</v>
      </c>
      <c r="L34" s="128">
        <v>3</v>
      </c>
      <c r="M34" s="128">
        <v>4</v>
      </c>
      <c r="N34" s="128">
        <v>4</v>
      </c>
      <c r="O34" s="19" t="s">
        <v>280</v>
      </c>
    </row>
    <row r="35" spans="1:15">
      <c r="A35">
        <v>14</v>
      </c>
      <c r="B35" s="128">
        <v>21</v>
      </c>
      <c r="C35" t="s">
        <v>131</v>
      </c>
      <c r="D35" t="s">
        <v>84</v>
      </c>
      <c r="E35" t="s">
        <v>99</v>
      </c>
      <c r="F35" s="128">
        <v>3</v>
      </c>
      <c r="G35" s="128">
        <v>3</v>
      </c>
      <c r="H35" s="128">
        <v>3</v>
      </c>
      <c r="I35" s="128">
        <v>4</v>
      </c>
      <c r="J35" s="128">
        <v>3</v>
      </c>
      <c r="K35" s="128">
        <v>3</v>
      </c>
      <c r="L35" s="128">
        <v>4</v>
      </c>
      <c r="M35" s="128">
        <v>3</v>
      </c>
      <c r="N35" s="128">
        <v>4</v>
      </c>
      <c r="O35" s="19" t="s">
        <v>166</v>
      </c>
    </row>
    <row r="36" spans="1:15">
      <c r="A36">
        <v>15</v>
      </c>
      <c r="B36" s="128">
        <v>30</v>
      </c>
      <c r="C36" t="s">
        <v>131</v>
      </c>
      <c r="D36" t="s">
        <v>88</v>
      </c>
      <c r="E36" t="s">
        <v>99</v>
      </c>
      <c r="F36" s="128">
        <v>3</v>
      </c>
      <c r="G36" s="128">
        <v>3</v>
      </c>
      <c r="H36" s="128">
        <v>4</v>
      </c>
      <c r="I36" s="128">
        <v>4</v>
      </c>
      <c r="J36" s="128">
        <v>3</v>
      </c>
      <c r="K36" s="128">
        <v>4</v>
      </c>
      <c r="L36" s="128">
        <v>4</v>
      </c>
      <c r="M36" s="128">
        <v>3</v>
      </c>
      <c r="N36" s="128">
        <v>3</v>
      </c>
    </row>
    <row r="37" spans="1:15">
      <c r="A37">
        <v>16</v>
      </c>
      <c r="B37" s="128">
        <v>29</v>
      </c>
      <c r="C37" t="s">
        <v>135</v>
      </c>
      <c r="D37" t="s">
        <v>137</v>
      </c>
      <c r="E37" t="s">
        <v>98</v>
      </c>
      <c r="F37" s="128">
        <v>3</v>
      </c>
      <c r="G37" s="128">
        <v>3</v>
      </c>
      <c r="H37" s="128">
        <v>3</v>
      </c>
      <c r="I37" s="128">
        <v>3</v>
      </c>
      <c r="J37" s="128">
        <v>3</v>
      </c>
      <c r="K37" s="128">
        <v>3</v>
      </c>
      <c r="L37" s="128">
        <v>3</v>
      </c>
      <c r="M37" s="128">
        <v>3</v>
      </c>
      <c r="N37" s="128">
        <v>3</v>
      </c>
      <c r="O37" s="19" t="s">
        <v>146</v>
      </c>
    </row>
    <row r="38" spans="1:15" ht="57.6">
      <c r="A38">
        <v>17</v>
      </c>
      <c r="B38" s="128">
        <v>33</v>
      </c>
      <c r="C38" t="s">
        <v>131</v>
      </c>
      <c r="D38" t="s">
        <v>88</v>
      </c>
      <c r="E38" t="s">
        <v>99</v>
      </c>
      <c r="F38" s="128">
        <v>4</v>
      </c>
      <c r="G38" s="128">
        <v>4</v>
      </c>
      <c r="H38" s="128">
        <v>4</v>
      </c>
      <c r="I38" s="128">
        <v>3</v>
      </c>
      <c r="J38" s="128">
        <v>3</v>
      </c>
      <c r="K38" s="128">
        <v>4</v>
      </c>
      <c r="L38" s="128">
        <v>4</v>
      </c>
      <c r="M38" s="128">
        <v>3</v>
      </c>
      <c r="N38" s="128">
        <v>3</v>
      </c>
      <c r="O38" s="19" t="s">
        <v>281</v>
      </c>
    </row>
    <row r="39" spans="1:15">
      <c r="A39">
        <v>18</v>
      </c>
      <c r="B39" s="128">
        <v>24</v>
      </c>
      <c r="C39" t="s">
        <v>131</v>
      </c>
      <c r="D39" t="s">
        <v>88</v>
      </c>
      <c r="E39" t="s">
        <v>100</v>
      </c>
      <c r="F39" s="128">
        <v>3</v>
      </c>
      <c r="G39" s="128">
        <v>3</v>
      </c>
      <c r="H39" s="128">
        <v>3</v>
      </c>
      <c r="I39" s="128">
        <v>3</v>
      </c>
      <c r="J39" s="128">
        <v>3</v>
      </c>
      <c r="K39" s="128">
        <v>3</v>
      </c>
      <c r="L39" s="128">
        <v>3</v>
      </c>
      <c r="M39" s="128">
        <v>3</v>
      </c>
      <c r="N39" s="128">
        <v>3</v>
      </c>
      <c r="O39" s="19" t="s">
        <v>145</v>
      </c>
    </row>
    <row r="40" spans="1:15">
      <c r="A40">
        <v>19</v>
      </c>
      <c r="B40" s="128">
        <v>24</v>
      </c>
      <c r="C40" t="s">
        <v>131</v>
      </c>
      <c r="D40" t="s">
        <v>88</v>
      </c>
      <c r="E40" t="s">
        <v>98</v>
      </c>
      <c r="F40" s="128">
        <v>3</v>
      </c>
      <c r="G40" s="128">
        <v>3</v>
      </c>
      <c r="H40" s="128">
        <v>4</v>
      </c>
      <c r="I40" s="128">
        <v>3</v>
      </c>
      <c r="J40" s="128">
        <v>4</v>
      </c>
      <c r="K40" s="128">
        <v>3</v>
      </c>
      <c r="L40" s="128">
        <v>4</v>
      </c>
      <c r="M40" s="128">
        <v>4</v>
      </c>
      <c r="N40" s="128">
        <v>3</v>
      </c>
      <c r="O40" s="19" t="s">
        <v>168</v>
      </c>
    </row>
    <row r="41" spans="1:15" ht="28.8">
      <c r="A41">
        <v>20</v>
      </c>
      <c r="B41" s="128">
        <v>26</v>
      </c>
      <c r="C41" t="s">
        <v>131</v>
      </c>
      <c r="D41" t="s">
        <v>88</v>
      </c>
      <c r="E41" t="s">
        <v>133</v>
      </c>
      <c r="F41" s="128">
        <v>4</v>
      </c>
      <c r="G41" s="128">
        <v>4</v>
      </c>
      <c r="H41" s="128">
        <v>4</v>
      </c>
      <c r="I41" s="128">
        <v>4</v>
      </c>
      <c r="J41" s="128">
        <v>4</v>
      </c>
      <c r="K41" s="128">
        <v>4</v>
      </c>
      <c r="L41" s="128">
        <v>4</v>
      </c>
      <c r="M41" s="128">
        <v>4</v>
      </c>
      <c r="N41" s="128">
        <v>4</v>
      </c>
      <c r="O41" s="19" t="s">
        <v>282</v>
      </c>
    </row>
    <row r="42" spans="1:15" ht="28.8">
      <c r="A42">
        <v>21</v>
      </c>
      <c r="B42" s="128">
        <v>33</v>
      </c>
      <c r="C42" t="s">
        <v>131</v>
      </c>
      <c r="D42" t="s">
        <v>137</v>
      </c>
      <c r="E42" t="s">
        <v>133</v>
      </c>
      <c r="F42" s="128">
        <v>4</v>
      </c>
      <c r="G42" s="128">
        <v>4</v>
      </c>
      <c r="H42" s="128">
        <v>4</v>
      </c>
      <c r="I42" s="128">
        <v>4</v>
      </c>
      <c r="J42" s="128">
        <v>4</v>
      </c>
      <c r="K42" s="128">
        <v>4</v>
      </c>
      <c r="L42" s="128">
        <v>4</v>
      </c>
      <c r="M42" s="128">
        <v>4</v>
      </c>
      <c r="N42" s="128">
        <v>4</v>
      </c>
      <c r="O42" s="19" t="s">
        <v>283</v>
      </c>
    </row>
    <row r="43" spans="1:15">
      <c r="A43">
        <v>22</v>
      </c>
      <c r="B43" s="128">
        <v>33</v>
      </c>
      <c r="C43" t="s">
        <v>131</v>
      </c>
      <c r="D43" t="s">
        <v>137</v>
      </c>
      <c r="E43" t="s">
        <v>99</v>
      </c>
      <c r="F43" s="128">
        <v>4</v>
      </c>
      <c r="G43" s="128">
        <v>4</v>
      </c>
      <c r="H43" s="128">
        <v>4</v>
      </c>
      <c r="I43" s="128">
        <v>4</v>
      </c>
      <c r="J43" s="128">
        <v>4</v>
      </c>
      <c r="K43" s="128">
        <v>4</v>
      </c>
      <c r="L43" s="128">
        <v>4</v>
      </c>
      <c r="M43" s="128">
        <v>4</v>
      </c>
      <c r="N43" s="128">
        <v>4</v>
      </c>
      <c r="O43" s="19" t="s">
        <v>284</v>
      </c>
    </row>
    <row r="44" spans="1:15" ht="57.6">
      <c r="A44">
        <v>23</v>
      </c>
      <c r="B44" s="128">
        <v>47</v>
      </c>
      <c r="C44" t="s">
        <v>131</v>
      </c>
      <c r="D44" t="s">
        <v>88</v>
      </c>
      <c r="E44" t="s">
        <v>133</v>
      </c>
      <c r="F44" s="128">
        <v>4</v>
      </c>
      <c r="G44" s="128">
        <v>4</v>
      </c>
      <c r="H44" s="128">
        <v>3</v>
      </c>
      <c r="I44" s="128">
        <v>3</v>
      </c>
      <c r="J44" s="128">
        <v>3</v>
      </c>
      <c r="K44" s="128">
        <v>3</v>
      </c>
      <c r="L44" s="128">
        <v>4</v>
      </c>
      <c r="M44" s="128">
        <v>4</v>
      </c>
      <c r="N44" s="128">
        <v>4</v>
      </c>
      <c r="O44" s="19" t="s">
        <v>285</v>
      </c>
    </row>
    <row r="45" spans="1:15">
      <c r="A45">
        <v>24</v>
      </c>
      <c r="B45" s="128">
        <v>23</v>
      </c>
      <c r="C45" t="s">
        <v>131</v>
      </c>
      <c r="D45" t="s">
        <v>88</v>
      </c>
      <c r="E45" t="s">
        <v>133</v>
      </c>
      <c r="F45" s="128">
        <v>4</v>
      </c>
      <c r="G45" s="128">
        <v>4</v>
      </c>
      <c r="H45" s="128">
        <v>4</v>
      </c>
      <c r="I45" s="128">
        <v>4</v>
      </c>
      <c r="J45" s="128">
        <v>4</v>
      </c>
      <c r="K45" s="128">
        <v>4</v>
      </c>
      <c r="L45" s="128">
        <v>4</v>
      </c>
      <c r="M45" s="128">
        <v>4</v>
      </c>
      <c r="N45" s="128">
        <v>4</v>
      </c>
      <c r="O45" s="19" t="s">
        <v>134</v>
      </c>
    </row>
    <row r="46" spans="1:15">
      <c r="A46">
        <v>25</v>
      </c>
      <c r="B46" s="128">
        <v>30</v>
      </c>
      <c r="C46" t="s">
        <v>131</v>
      </c>
      <c r="D46" t="s">
        <v>88</v>
      </c>
      <c r="E46" t="s">
        <v>133</v>
      </c>
      <c r="F46" s="128">
        <v>4</v>
      </c>
      <c r="G46" s="128">
        <v>4</v>
      </c>
      <c r="H46" s="128">
        <v>4</v>
      </c>
      <c r="I46" s="128">
        <v>4</v>
      </c>
      <c r="J46" s="128">
        <v>4</v>
      </c>
      <c r="K46" s="128">
        <v>4</v>
      </c>
      <c r="L46" s="128">
        <v>4</v>
      </c>
      <c r="M46" s="128">
        <v>4</v>
      </c>
      <c r="N46" s="128">
        <v>4</v>
      </c>
      <c r="O46" s="19" t="s">
        <v>286</v>
      </c>
    </row>
    <row r="47" spans="1:15">
      <c r="A47">
        <v>26</v>
      </c>
      <c r="B47" s="128">
        <v>24</v>
      </c>
      <c r="C47" t="s">
        <v>131</v>
      </c>
      <c r="D47" t="s">
        <v>88</v>
      </c>
      <c r="E47" t="s">
        <v>99</v>
      </c>
      <c r="F47" s="128">
        <v>3</v>
      </c>
      <c r="G47" s="128">
        <v>3</v>
      </c>
      <c r="H47" s="128">
        <v>4</v>
      </c>
      <c r="I47" s="128">
        <v>4</v>
      </c>
      <c r="J47" s="128">
        <v>4</v>
      </c>
      <c r="K47" s="128">
        <v>4</v>
      </c>
      <c r="L47" s="128">
        <v>4</v>
      </c>
      <c r="M47" s="128">
        <v>4</v>
      </c>
      <c r="N47" s="128">
        <v>4</v>
      </c>
      <c r="O47" s="19" t="s">
        <v>134</v>
      </c>
    </row>
    <row r="48" spans="1:15">
      <c r="A48">
        <v>27</v>
      </c>
      <c r="B48" s="128">
        <v>24</v>
      </c>
      <c r="C48" t="s">
        <v>131</v>
      </c>
      <c r="D48" t="s">
        <v>88</v>
      </c>
      <c r="E48" t="s">
        <v>133</v>
      </c>
      <c r="F48" s="128">
        <v>3</v>
      </c>
      <c r="G48" s="128">
        <v>3</v>
      </c>
      <c r="H48" s="128">
        <v>3</v>
      </c>
      <c r="I48" s="128">
        <v>4</v>
      </c>
      <c r="J48" s="128">
        <v>3</v>
      </c>
      <c r="K48" s="128">
        <v>3</v>
      </c>
      <c r="L48" s="128">
        <v>3</v>
      </c>
      <c r="M48" s="128">
        <v>3</v>
      </c>
      <c r="N48" s="128">
        <v>3</v>
      </c>
      <c r="O48" s="19" t="s">
        <v>134</v>
      </c>
    </row>
    <row r="49" spans="1:15" ht="28.8">
      <c r="A49">
        <v>28</v>
      </c>
      <c r="B49" s="128">
        <v>26</v>
      </c>
      <c r="C49" t="s">
        <v>131</v>
      </c>
      <c r="D49" t="s">
        <v>88</v>
      </c>
      <c r="E49" t="s">
        <v>133</v>
      </c>
      <c r="F49" s="128">
        <v>3</v>
      </c>
      <c r="G49" s="128">
        <v>3</v>
      </c>
      <c r="H49" s="128">
        <v>3</v>
      </c>
      <c r="I49" s="128">
        <v>3</v>
      </c>
      <c r="J49" s="128">
        <v>3</v>
      </c>
      <c r="K49" s="128">
        <v>3</v>
      </c>
      <c r="L49" s="128">
        <v>3</v>
      </c>
      <c r="M49" s="128">
        <v>3</v>
      </c>
      <c r="N49" s="128">
        <v>3</v>
      </c>
      <c r="O49" s="19" t="s">
        <v>287</v>
      </c>
    </row>
    <row r="50" spans="1:15" ht="28.8">
      <c r="A50">
        <v>29</v>
      </c>
      <c r="B50" s="128">
        <v>25</v>
      </c>
      <c r="C50" t="s">
        <v>131</v>
      </c>
      <c r="D50" t="s">
        <v>88</v>
      </c>
      <c r="E50" t="s">
        <v>99</v>
      </c>
      <c r="F50" s="128">
        <v>4</v>
      </c>
      <c r="G50" s="128">
        <v>4</v>
      </c>
      <c r="H50" s="128">
        <v>4</v>
      </c>
      <c r="I50" s="128">
        <v>4</v>
      </c>
      <c r="J50" s="128">
        <v>4</v>
      </c>
      <c r="K50" s="128">
        <v>4</v>
      </c>
      <c r="L50" s="128">
        <v>4</v>
      </c>
      <c r="M50" s="128">
        <v>4</v>
      </c>
      <c r="N50" s="128">
        <v>4</v>
      </c>
      <c r="O50" s="19" t="s">
        <v>288</v>
      </c>
    </row>
    <row r="51" spans="1:15">
      <c r="A51">
        <v>30</v>
      </c>
      <c r="B51" s="128">
        <v>41</v>
      </c>
      <c r="C51" t="s">
        <v>131</v>
      </c>
      <c r="D51" t="s">
        <v>88</v>
      </c>
      <c r="E51" t="s">
        <v>98</v>
      </c>
      <c r="F51" s="128">
        <v>4</v>
      </c>
      <c r="G51" s="128">
        <v>4</v>
      </c>
      <c r="H51" s="128">
        <v>4</v>
      </c>
      <c r="I51" s="128">
        <v>4</v>
      </c>
      <c r="J51" s="128">
        <v>4</v>
      </c>
      <c r="K51" s="128">
        <v>4</v>
      </c>
      <c r="L51" s="128">
        <v>4</v>
      </c>
      <c r="M51" s="128">
        <v>4</v>
      </c>
      <c r="N51" s="128">
        <v>4</v>
      </c>
      <c r="O51" s="19" t="s">
        <v>147</v>
      </c>
    </row>
    <row r="52" spans="1:15">
      <c r="A52">
        <v>31</v>
      </c>
      <c r="B52" s="128">
        <v>41</v>
      </c>
      <c r="C52" t="s">
        <v>131</v>
      </c>
      <c r="D52" t="s">
        <v>88</v>
      </c>
      <c r="E52" t="s">
        <v>98</v>
      </c>
      <c r="F52" s="128">
        <v>4</v>
      </c>
      <c r="G52" s="128">
        <v>4</v>
      </c>
      <c r="H52" s="128">
        <v>4</v>
      </c>
      <c r="I52" s="128">
        <v>4</v>
      </c>
      <c r="J52" s="128">
        <v>4</v>
      </c>
      <c r="K52" s="128">
        <v>4</v>
      </c>
      <c r="L52" s="128">
        <v>4</v>
      </c>
      <c r="M52" s="128">
        <v>4</v>
      </c>
      <c r="N52" s="128">
        <v>4</v>
      </c>
      <c r="O52" s="19" t="s">
        <v>147</v>
      </c>
    </row>
    <row r="53" spans="1:15">
      <c r="A53">
        <v>32</v>
      </c>
      <c r="B53" s="128">
        <v>29</v>
      </c>
      <c r="C53" t="s">
        <v>131</v>
      </c>
      <c r="D53" t="s">
        <v>88</v>
      </c>
      <c r="E53" t="s">
        <v>97</v>
      </c>
      <c r="F53" s="128">
        <v>4</v>
      </c>
      <c r="G53" s="128">
        <v>4</v>
      </c>
      <c r="H53" s="128">
        <v>4</v>
      </c>
      <c r="I53" s="128">
        <v>4</v>
      </c>
      <c r="J53" s="128">
        <v>4</v>
      </c>
      <c r="K53" s="128">
        <v>4</v>
      </c>
      <c r="L53" s="128">
        <v>4</v>
      </c>
      <c r="M53" s="128">
        <v>4</v>
      </c>
      <c r="N53" s="128">
        <v>4</v>
      </c>
      <c r="O53" s="19" t="s">
        <v>22</v>
      </c>
    </row>
    <row r="54" spans="1:15">
      <c r="A54">
        <v>33</v>
      </c>
      <c r="B54" s="128">
        <v>35</v>
      </c>
      <c r="C54" t="s">
        <v>131</v>
      </c>
      <c r="D54" t="s">
        <v>84</v>
      </c>
      <c r="E54" t="s">
        <v>97</v>
      </c>
      <c r="F54" s="128">
        <v>4</v>
      </c>
      <c r="G54" s="128">
        <v>4</v>
      </c>
      <c r="H54" s="128">
        <v>4</v>
      </c>
      <c r="I54" s="128">
        <v>4</v>
      </c>
      <c r="J54" s="128">
        <v>4</v>
      </c>
      <c r="K54" s="128">
        <v>4</v>
      </c>
      <c r="L54" s="128">
        <v>4</v>
      </c>
      <c r="M54" s="128">
        <v>4</v>
      </c>
      <c r="N54" s="128">
        <v>4</v>
      </c>
      <c r="O54" s="19" t="s">
        <v>289</v>
      </c>
    </row>
    <row r="55" spans="1:15">
      <c r="A55">
        <v>34</v>
      </c>
      <c r="B55" s="128">
        <v>26</v>
      </c>
      <c r="C55" t="s">
        <v>135</v>
      </c>
      <c r="D55" t="s">
        <v>88</v>
      </c>
      <c r="E55" t="s">
        <v>97</v>
      </c>
      <c r="F55" s="128">
        <v>3</v>
      </c>
      <c r="G55" s="128">
        <v>3</v>
      </c>
      <c r="H55" s="128">
        <v>3</v>
      </c>
      <c r="I55" s="128">
        <v>3</v>
      </c>
      <c r="J55" s="128">
        <v>3</v>
      </c>
      <c r="K55" s="128">
        <v>3</v>
      </c>
      <c r="L55" s="128">
        <v>3</v>
      </c>
      <c r="M55" s="128">
        <v>3</v>
      </c>
      <c r="N55" s="128">
        <v>3</v>
      </c>
      <c r="O55" s="19" t="s">
        <v>146</v>
      </c>
    </row>
    <row r="56" spans="1:15">
      <c r="A56">
        <v>35</v>
      </c>
      <c r="B56" s="128">
        <v>31</v>
      </c>
      <c r="C56" t="s">
        <v>135</v>
      </c>
      <c r="D56" t="s">
        <v>88</v>
      </c>
      <c r="E56" t="s">
        <v>97</v>
      </c>
      <c r="F56" s="128">
        <v>3</v>
      </c>
      <c r="G56" s="128">
        <v>3</v>
      </c>
      <c r="H56" s="128">
        <v>3</v>
      </c>
      <c r="I56" s="128">
        <v>3</v>
      </c>
      <c r="J56" s="128">
        <v>3</v>
      </c>
      <c r="K56" s="128">
        <v>3</v>
      </c>
      <c r="L56" s="128">
        <v>3</v>
      </c>
      <c r="M56" s="128">
        <v>3</v>
      </c>
      <c r="N56" s="128">
        <v>3</v>
      </c>
      <c r="O56" s="19" t="s">
        <v>290</v>
      </c>
    </row>
    <row r="57" spans="1:15">
      <c r="A57">
        <v>36</v>
      </c>
      <c r="B57" s="128">
        <v>47</v>
      </c>
      <c r="C57" t="s">
        <v>131</v>
      </c>
      <c r="D57" t="s">
        <v>86</v>
      </c>
      <c r="E57" t="s">
        <v>97</v>
      </c>
      <c r="F57" s="128">
        <v>3</v>
      </c>
      <c r="G57" s="128">
        <v>3</v>
      </c>
      <c r="H57" s="128">
        <v>3</v>
      </c>
      <c r="I57" s="128">
        <v>3</v>
      </c>
      <c r="J57" s="128">
        <v>3</v>
      </c>
      <c r="K57" s="128">
        <v>3</v>
      </c>
      <c r="L57" s="128">
        <v>3</v>
      </c>
      <c r="M57" s="128">
        <v>3</v>
      </c>
      <c r="N57" s="128">
        <v>3</v>
      </c>
      <c r="O57" s="19" t="s">
        <v>291</v>
      </c>
    </row>
    <row r="58" spans="1:15">
      <c r="A58">
        <v>37</v>
      </c>
      <c r="B58" s="128">
        <v>30</v>
      </c>
      <c r="C58" t="s">
        <v>131</v>
      </c>
      <c r="D58" t="s">
        <v>84</v>
      </c>
      <c r="E58" t="s">
        <v>97</v>
      </c>
      <c r="F58" s="128">
        <v>3</v>
      </c>
      <c r="G58" s="128">
        <v>3</v>
      </c>
      <c r="H58" s="128">
        <v>3</v>
      </c>
      <c r="I58" s="128">
        <v>3</v>
      </c>
      <c r="J58" s="128">
        <v>3</v>
      </c>
      <c r="K58" s="128">
        <v>3</v>
      </c>
      <c r="L58" s="128">
        <v>4</v>
      </c>
      <c r="M58" s="128">
        <v>4</v>
      </c>
      <c r="N58" s="128">
        <v>4</v>
      </c>
      <c r="O58" s="19" t="s">
        <v>292</v>
      </c>
    </row>
    <row r="59" spans="1:15">
      <c r="A59">
        <v>38</v>
      </c>
      <c r="B59" s="128">
        <v>47</v>
      </c>
      <c r="C59" t="s">
        <v>131</v>
      </c>
      <c r="D59" t="s">
        <v>86</v>
      </c>
      <c r="E59" t="s">
        <v>97</v>
      </c>
      <c r="F59" s="128">
        <v>4</v>
      </c>
      <c r="G59" s="128">
        <v>4</v>
      </c>
      <c r="H59" s="128">
        <v>4</v>
      </c>
      <c r="I59" s="128">
        <v>4</v>
      </c>
      <c r="J59" s="128">
        <v>4</v>
      </c>
      <c r="K59" s="128">
        <v>4</v>
      </c>
      <c r="L59" s="128">
        <v>4</v>
      </c>
      <c r="M59" s="128">
        <v>4</v>
      </c>
      <c r="N59" s="128">
        <v>4</v>
      </c>
      <c r="O59" s="19" t="s">
        <v>22</v>
      </c>
    </row>
    <row r="60" spans="1:15">
      <c r="A60">
        <v>39</v>
      </c>
      <c r="B60" s="128">
        <v>34</v>
      </c>
      <c r="C60" t="s">
        <v>135</v>
      </c>
      <c r="D60" t="s">
        <v>84</v>
      </c>
      <c r="E60" t="s">
        <v>97</v>
      </c>
      <c r="F60" s="128">
        <v>3</v>
      </c>
      <c r="G60" s="128">
        <v>3</v>
      </c>
      <c r="H60" s="128">
        <v>3</v>
      </c>
      <c r="I60" s="128">
        <v>3</v>
      </c>
      <c r="J60" s="128">
        <v>3</v>
      </c>
      <c r="K60" s="128">
        <v>3</v>
      </c>
      <c r="L60" s="128">
        <v>3</v>
      </c>
      <c r="M60" s="128">
        <v>4</v>
      </c>
      <c r="N60" s="128">
        <v>3</v>
      </c>
      <c r="O60" s="19" t="s">
        <v>293</v>
      </c>
    </row>
    <row r="61" spans="1:15">
      <c r="A61">
        <v>40</v>
      </c>
      <c r="B61" s="128">
        <v>34</v>
      </c>
      <c r="C61" t="s">
        <v>131</v>
      </c>
      <c r="D61" t="s">
        <v>86</v>
      </c>
      <c r="E61" t="s">
        <v>97</v>
      </c>
      <c r="F61" s="128">
        <v>3</v>
      </c>
      <c r="G61" s="128">
        <v>3</v>
      </c>
      <c r="H61" s="128">
        <v>4</v>
      </c>
      <c r="I61" s="128">
        <v>3</v>
      </c>
      <c r="J61" s="128">
        <v>3</v>
      </c>
      <c r="K61" s="128">
        <v>3</v>
      </c>
      <c r="L61" s="128">
        <v>3</v>
      </c>
      <c r="M61" s="128">
        <v>3</v>
      </c>
      <c r="N61" s="128">
        <v>3</v>
      </c>
      <c r="O61" s="19" t="s">
        <v>134</v>
      </c>
    </row>
    <row r="62" spans="1:15">
      <c r="A62">
        <v>41</v>
      </c>
      <c r="B62" s="128">
        <v>42</v>
      </c>
      <c r="C62" t="s">
        <v>131</v>
      </c>
      <c r="D62" t="s">
        <v>84</v>
      </c>
      <c r="E62" t="s">
        <v>97</v>
      </c>
      <c r="F62" s="128">
        <v>3</v>
      </c>
      <c r="G62" s="128">
        <v>3</v>
      </c>
      <c r="H62" s="128">
        <v>3</v>
      </c>
      <c r="I62" s="128">
        <v>3</v>
      </c>
      <c r="J62" s="128">
        <v>3</v>
      </c>
      <c r="K62" s="128">
        <v>3</v>
      </c>
      <c r="L62" s="128">
        <v>3</v>
      </c>
      <c r="M62" s="128">
        <v>3</v>
      </c>
      <c r="N62" s="128">
        <v>3</v>
      </c>
      <c r="O62" s="19" t="s">
        <v>134</v>
      </c>
    </row>
    <row r="63" spans="1:15">
      <c r="A63">
        <v>42</v>
      </c>
      <c r="B63" s="128">
        <v>42</v>
      </c>
      <c r="C63" t="s">
        <v>131</v>
      </c>
      <c r="D63" t="s">
        <v>88</v>
      </c>
      <c r="E63" t="s">
        <v>97</v>
      </c>
      <c r="F63" s="128">
        <v>3</v>
      </c>
      <c r="G63" s="128">
        <v>3</v>
      </c>
      <c r="H63" s="128">
        <v>3</v>
      </c>
      <c r="I63" s="128">
        <v>4</v>
      </c>
      <c r="J63" s="128">
        <v>4</v>
      </c>
      <c r="K63" s="128">
        <v>4</v>
      </c>
      <c r="L63" s="128">
        <v>3</v>
      </c>
      <c r="M63" s="128">
        <v>4</v>
      </c>
      <c r="N63" s="128">
        <v>3</v>
      </c>
      <c r="O63" s="19" t="s">
        <v>138</v>
      </c>
    </row>
    <row r="64" spans="1:15">
      <c r="A64">
        <v>43</v>
      </c>
      <c r="B64" s="128">
        <v>36</v>
      </c>
      <c r="C64" t="s">
        <v>135</v>
      </c>
      <c r="D64" t="s">
        <v>88</v>
      </c>
      <c r="E64" t="s">
        <v>97</v>
      </c>
      <c r="F64" s="128">
        <v>3</v>
      </c>
      <c r="G64" s="128">
        <v>3</v>
      </c>
      <c r="H64" s="128">
        <v>3</v>
      </c>
      <c r="I64" s="128">
        <v>3</v>
      </c>
      <c r="J64" s="128">
        <v>3</v>
      </c>
      <c r="K64" s="128">
        <v>3</v>
      </c>
      <c r="L64" s="128">
        <v>3</v>
      </c>
      <c r="M64" s="128">
        <v>3</v>
      </c>
      <c r="N64" s="128">
        <v>3</v>
      </c>
      <c r="O64" s="19" t="s">
        <v>145</v>
      </c>
    </row>
    <row r="65" spans="1:15">
      <c r="A65">
        <v>44</v>
      </c>
      <c r="B65" s="128">
        <v>36</v>
      </c>
      <c r="C65" t="s">
        <v>135</v>
      </c>
      <c r="D65" t="s">
        <v>88</v>
      </c>
      <c r="E65" t="s">
        <v>97</v>
      </c>
      <c r="F65" s="128">
        <v>3</v>
      </c>
      <c r="G65" s="128">
        <v>3</v>
      </c>
      <c r="H65" s="128">
        <v>3</v>
      </c>
      <c r="I65" s="128">
        <v>3</v>
      </c>
      <c r="J65" s="128">
        <v>3</v>
      </c>
      <c r="K65" s="128">
        <v>3</v>
      </c>
      <c r="L65" s="128">
        <v>3</v>
      </c>
      <c r="M65" s="128">
        <v>3</v>
      </c>
      <c r="N65" s="128">
        <v>3</v>
      </c>
      <c r="O65" s="19" t="s">
        <v>145</v>
      </c>
    </row>
    <row r="66" spans="1:15">
      <c r="A66">
        <v>45</v>
      </c>
      <c r="B66" s="128">
        <v>36</v>
      </c>
      <c r="C66" t="s">
        <v>131</v>
      </c>
      <c r="D66" t="s">
        <v>84</v>
      </c>
      <c r="E66" t="s">
        <v>97</v>
      </c>
      <c r="F66" s="128">
        <v>3</v>
      </c>
      <c r="G66" s="128">
        <v>3</v>
      </c>
      <c r="H66" s="128">
        <v>3</v>
      </c>
      <c r="I66" s="128">
        <v>3</v>
      </c>
      <c r="J66" s="128">
        <v>3</v>
      </c>
      <c r="K66" s="128">
        <v>3</v>
      </c>
      <c r="L66" s="128">
        <v>3</v>
      </c>
      <c r="M66" s="128">
        <v>3</v>
      </c>
      <c r="N66" s="128">
        <v>3</v>
      </c>
      <c r="O66" s="19" t="s">
        <v>294</v>
      </c>
    </row>
    <row r="67" spans="1:15">
      <c r="A67">
        <v>46</v>
      </c>
      <c r="B67" s="128">
        <v>47</v>
      </c>
      <c r="C67" t="s">
        <v>131</v>
      </c>
      <c r="D67" t="s">
        <v>86</v>
      </c>
      <c r="E67" t="s">
        <v>97</v>
      </c>
      <c r="F67" s="128">
        <v>3</v>
      </c>
      <c r="G67" s="128">
        <v>3</v>
      </c>
      <c r="H67" s="128">
        <v>3</v>
      </c>
      <c r="I67" s="128">
        <v>3</v>
      </c>
      <c r="J67" s="128">
        <v>3</v>
      </c>
      <c r="K67" s="128">
        <v>3</v>
      </c>
      <c r="L67" s="128">
        <v>3</v>
      </c>
      <c r="M67" s="128">
        <v>3</v>
      </c>
      <c r="N67" s="128">
        <v>3</v>
      </c>
      <c r="O67" s="19" t="s">
        <v>145</v>
      </c>
    </row>
    <row r="68" spans="1:15">
      <c r="A68">
        <v>47</v>
      </c>
      <c r="B68" s="128">
        <v>38</v>
      </c>
      <c r="C68" t="s">
        <v>131</v>
      </c>
      <c r="D68" t="s">
        <v>86</v>
      </c>
      <c r="E68" t="s">
        <v>97</v>
      </c>
      <c r="F68" s="128">
        <v>4</v>
      </c>
      <c r="G68" s="128">
        <v>4</v>
      </c>
      <c r="H68" s="128">
        <v>4</v>
      </c>
      <c r="I68" s="128">
        <v>4</v>
      </c>
      <c r="J68" s="128">
        <v>4</v>
      </c>
      <c r="K68" s="128">
        <v>4</v>
      </c>
      <c r="L68" s="128">
        <v>4</v>
      </c>
      <c r="M68" s="128">
        <v>4</v>
      </c>
      <c r="N68" s="128">
        <v>4</v>
      </c>
      <c r="O68" s="19" t="s">
        <v>134</v>
      </c>
    </row>
    <row r="69" spans="1:15">
      <c r="A69">
        <v>48</v>
      </c>
      <c r="B69" s="128">
        <v>47</v>
      </c>
      <c r="C69" t="s">
        <v>131</v>
      </c>
      <c r="D69" t="s">
        <v>86</v>
      </c>
      <c r="E69" t="s">
        <v>97</v>
      </c>
      <c r="F69" s="128">
        <v>3</v>
      </c>
      <c r="G69" s="128">
        <v>3</v>
      </c>
      <c r="H69" s="128">
        <v>3</v>
      </c>
      <c r="I69" s="128">
        <v>3</v>
      </c>
      <c r="J69" s="128">
        <v>3</v>
      </c>
      <c r="K69" s="128">
        <v>3</v>
      </c>
      <c r="L69" s="128">
        <v>3</v>
      </c>
      <c r="M69" s="128">
        <v>3</v>
      </c>
      <c r="N69" s="128">
        <v>3</v>
      </c>
      <c r="O69" s="19" t="s">
        <v>22</v>
      </c>
    </row>
    <row r="70" spans="1:15">
      <c r="A70">
        <v>49</v>
      </c>
      <c r="B70" s="128">
        <v>28</v>
      </c>
      <c r="C70" t="s">
        <v>131</v>
      </c>
      <c r="D70" t="s">
        <v>88</v>
      </c>
      <c r="E70" t="s">
        <v>97</v>
      </c>
      <c r="F70" s="128">
        <v>4</v>
      </c>
      <c r="G70" s="128">
        <v>4</v>
      </c>
      <c r="H70" s="128">
        <v>4</v>
      </c>
      <c r="I70" s="128">
        <v>4</v>
      </c>
      <c r="J70" s="128">
        <v>4</v>
      </c>
      <c r="K70" s="128">
        <v>4</v>
      </c>
      <c r="L70" s="128">
        <v>4</v>
      </c>
      <c r="M70" s="128">
        <v>4</v>
      </c>
      <c r="N70" s="128">
        <v>4</v>
      </c>
      <c r="O70" s="19" t="s">
        <v>22</v>
      </c>
    </row>
    <row r="71" spans="1:15">
      <c r="A71">
        <v>50</v>
      </c>
      <c r="B71" s="128">
        <v>28</v>
      </c>
      <c r="C71" t="s">
        <v>131</v>
      </c>
      <c r="D71" t="s">
        <v>88</v>
      </c>
      <c r="E71" t="s">
        <v>97</v>
      </c>
      <c r="F71" s="128">
        <v>4</v>
      </c>
      <c r="G71" s="128">
        <v>4</v>
      </c>
      <c r="H71" s="128">
        <v>4</v>
      </c>
      <c r="I71" s="128">
        <v>4</v>
      </c>
      <c r="J71" s="128">
        <v>4</v>
      </c>
      <c r="K71" s="128">
        <v>4</v>
      </c>
      <c r="L71" s="128">
        <v>4</v>
      </c>
      <c r="M71" s="128">
        <v>4</v>
      </c>
      <c r="N71" s="128">
        <v>4</v>
      </c>
      <c r="O71" s="19" t="s">
        <v>22</v>
      </c>
    </row>
    <row r="72" spans="1:15">
      <c r="A72">
        <v>51</v>
      </c>
      <c r="B72" s="128">
        <v>40</v>
      </c>
      <c r="C72" t="s">
        <v>135</v>
      </c>
      <c r="D72" t="s">
        <v>86</v>
      </c>
      <c r="E72" t="s">
        <v>97</v>
      </c>
      <c r="F72" s="128">
        <v>4</v>
      </c>
      <c r="G72" s="128">
        <v>4</v>
      </c>
      <c r="H72" s="128">
        <v>4</v>
      </c>
      <c r="I72" s="128">
        <v>4</v>
      </c>
      <c r="J72" s="128">
        <v>3</v>
      </c>
      <c r="K72" s="128">
        <v>3</v>
      </c>
      <c r="L72" s="128">
        <v>4</v>
      </c>
      <c r="M72" s="128">
        <v>4</v>
      </c>
      <c r="N72" s="128">
        <v>4</v>
      </c>
      <c r="O72" s="19" t="s">
        <v>22</v>
      </c>
    </row>
    <row r="73" spans="1:15">
      <c r="A73">
        <v>52</v>
      </c>
      <c r="B73" s="128">
        <v>43</v>
      </c>
      <c r="C73" t="s">
        <v>131</v>
      </c>
      <c r="D73" t="s">
        <v>84</v>
      </c>
      <c r="E73" t="s">
        <v>97</v>
      </c>
      <c r="F73" s="128">
        <v>3</v>
      </c>
      <c r="G73" s="128">
        <v>3</v>
      </c>
      <c r="H73" s="128">
        <v>3</v>
      </c>
      <c r="I73" s="128">
        <v>3</v>
      </c>
      <c r="J73" s="128">
        <v>3</v>
      </c>
      <c r="K73" s="128">
        <v>4</v>
      </c>
      <c r="L73" s="128">
        <v>4</v>
      </c>
      <c r="M73" s="128">
        <v>4</v>
      </c>
      <c r="N73" s="128">
        <v>3</v>
      </c>
      <c r="O73" s="19" t="s">
        <v>295</v>
      </c>
    </row>
    <row r="74" spans="1:15">
      <c r="A74">
        <v>53</v>
      </c>
      <c r="B74" s="128">
        <v>39</v>
      </c>
      <c r="C74" t="s">
        <v>131</v>
      </c>
      <c r="D74" t="s">
        <v>84</v>
      </c>
      <c r="E74" t="s">
        <v>97</v>
      </c>
      <c r="F74" s="128">
        <v>3</v>
      </c>
      <c r="G74" s="128">
        <v>3</v>
      </c>
      <c r="H74" s="128">
        <v>3</v>
      </c>
      <c r="I74" s="128">
        <v>4</v>
      </c>
      <c r="J74" s="128">
        <v>3</v>
      </c>
      <c r="K74" s="128">
        <v>4</v>
      </c>
      <c r="L74" s="128">
        <v>4</v>
      </c>
      <c r="M74" s="128">
        <v>3</v>
      </c>
      <c r="N74" s="128">
        <v>3</v>
      </c>
      <c r="O74" s="19" t="s">
        <v>296</v>
      </c>
    </row>
    <row r="75" spans="1:15">
      <c r="A75">
        <v>54</v>
      </c>
      <c r="B75" s="128">
        <v>39</v>
      </c>
      <c r="C75" t="s">
        <v>131</v>
      </c>
      <c r="D75" t="s">
        <v>82</v>
      </c>
      <c r="E75" t="s">
        <v>97</v>
      </c>
      <c r="F75" s="128">
        <v>3</v>
      </c>
      <c r="G75" s="128">
        <v>3</v>
      </c>
      <c r="H75" s="128">
        <v>4</v>
      </c>
      <c r="I75" s="128">
        <v>4</v>
      </c>
      <c r="J75" s="128">
        <v>3</v>
      </c>
      <c r="K75" s="128">
        <v>4</v>
      </c>
      <c r="L75" s="128">
        <v>4</v>
      </c>
      <c r="M75" s="128">
        <v>3</v>
      </c>
      <c r="N75" s="128">
        <v>3</v>
      </c>
      <c r="O75" s="19" t="s">
        <v>296</v>
      </c>
    </row>
    <row r="76" spans="1:15">
      <c r="A76">
        <v>55</v>
      </c>
      <c r="B76" s="128">
        <v>31</v>
      </c>
      <c r="C76" t="s">
        <v>135</v>
      </c>
      <c r="D76" t="s">
        <v>84</v>
      </c>
      <c r="E76" t="s">
        <v>97</v>
      </c>
      <c r="F76" s="128">
        <v>3</v>
      </c>
      <c r="G76" s="128">
        <v>3</v>
      </c>
      <c r="H76" s="128">
        <v>3</v>
      </c>
      <c r="I76" s="128">
        <v>4</v>
      </c>
      <c r="J76" s="128">
        <v>3</v>
      </c>
      <c r="K76" s="128">
        <v>3</v>
      </c>
      <c r="L76" s="128">
        <v>4</v>
      </c>
      <c r="M76" s="128">
        <v>4</v>
      </c>
      <c r="N76" s="128">
        <v>3</v>
      </c>
      <c r="O76" s="19" t="s">
        <v>297</v>
      </c>
    </row>
    <row r="77" spans="1:15">
      <c r="A77">
        <v>56</v>
      </c>
      <c r="B77" s="128">
        <v>33</v>
      </c>
      <c r="C77" t="s">
        <v>131</v>
      </c>
      <c r="D77" t="s">
        <v>84</v>
      </c>
      <c r="E77" t="s">
        <v>97</v>
      </c>
      <c r="F77" s="128">
        <v>4</v>
      </c>
      <c r="G77" s="128">
        <v>4</v>
      </c>
      <c r="H77" s="128">
        <v>4</v>
      </c>
      <c r="I77" s="128">
        <v>4</v>
      </c>
      <c r="J77" s="128">
        <v>4</v>
      </c>
      <c r="K77" s="128">
        <v>4</v>
      </c>
      <c r="L77" s="128">
        <v>4</v>
      </c>
      <c r="M77" s="128">
        <v>4</v>
      </c>
      <c r="N77" s="128">
        <v>4</v>
      </c>
      <c r="O77" s="19" t="s">
        <v>298</v>
      </c>
    </row>
  </sheetData>
  <mergeCells count="4">
    <mergeCell ref="D1:K1"/>
    <mergeCell ref="D2:K2"/>
    <mergeCell ref="A4:D4"/>
    <mergeCell ref="A20:N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O59"/>
  <sheetViews>
    <sheetView topLeftCell="D36" workbookViewId="0">
      <selection activeCell="O49" sqref="O49"/>
    </sheetView>
  </sheetViews>
  <sheetFormatPr defaultColWidth="9" defaultRowHeight="14.4"/>
  <cols>
    <col min="1" max="1" width="4.6640625" customWidth="1"/>
    <col min="2" max="2" width="14.6640625" customWidth="1"/>
    <col min="3" max="3" width="26.6640625" customWidth="1"/>
    <col min="4" max="4" width="15.88671875" customWidth="1"/>
    <col min="5" max="5" width="26.6640625" customWidth="1"/>
    <col min="6" max="14" width="5.88671875" customWidth="1"/>
    <col min="15" max="15" width="68.109375" style="19" customWidth="1"/>
  </cols>
  <sheetData>
    <row r="1" spans="1:11" ht="18">
      <c r="A1" s="1"/>
      <c r="B1" s="1"/>
      <c r="C1" s="1"/>
      <c r="D1" s="174" t="s">
        <v>194</v>
      </c>
      <c r="E1" s="174"/>
      <c r="F1" s="174"/>
      <c r="G1" s="174"/>
      <c r="H1" s="174"/>
      <c r="I1" s="174"/>
      <c r="J1" s="174"/>
      <c r="K1" s="174"/>
    </row>
    <row r="2" spans="1:11" ht="18">
      <c r="A2" s="1"/>
      <c r="B2" s="1"/>
      <c r="C2" s="1"/>
      <c r="D2" s="174" t="s">
        <v>195</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COUNTIF(C22:C59,"Laki-Laki")</f>
        <v>5</v>
      </c>
      <c r="E6" s="11">
        <f t="shared" ref="E6:E18" si="0">+D6/25</f>
        <v>0.2</v>
      </c>
    </row>
    <row r="7" spans="1:11">
      <c r="A7" s="12"/>
      <c r="B7" s="13"/>
      <c r="C7" s="14" t="s">
        <v>77</v>
      </c>
      <c r="D7" s="12">
        <f>COUNTIF(C22:C59,"Perempuan")</f>
        <v>33</v>
      </c>
      <c r="E7" s="11">
        <f t="shared" si="0"/>
        <v>1.32</v>
      </c>
    </row>
    <row r="8" spans="1:11">
      <c r="A8" s="12">
        <v>2</v>
      </c>
      <c r="B8" s="13" t="s">
        <v>79</v>
      </c>
      <c r="C8" s="14" t="s">
        <v>80</v>
      </c>
      <c r="D8" s="12">
        <f>COUNTIF(D22:D59,"SD Kebawah")</f>
        <v>0</v>
      </c>
      <c r="E8" s="11">
        <f t="shared" si="0"/>
        <v>0</v>
      </c>
    </row>
    <row r="9" spans="1:11">
      <c r="A9" s="12"/>
      <c r="B9" s="13"/>
      <c r="C9" s="14" t="s">
        <v>82</v>
      </c>
      <c r="D9" s="12">
        <f>COUNTIF(D22:D59,"SLTP")</f>
        <v>1</v>
      </c>
      <c r="E9" s="11">
        <f t="shared" si="0"/>
        <v>0.04</v>
      </c>
    </row>
    <row r="10" spans="1:11">
      <c r="A10" s="12"/>
      <c r="B10" s="13"/>
      <c r="C10" s="14" t="s">
        <v>84</v>
      </c>
      <c r="D10" s="12">
        <f>COUNTIF(D22:D59,"SLTA")</f>
        <v>6</v>
      </c>
      <c r="E10" s="11">
        <f t="shared" si="0"/>
        <v>0.24</v>
      </c>
      <c r="J10" t="s">
        <v>52</v>
      </c>
    </row>
    <row r="11" spans="1:11">
      <c r="A11" s="12"/>
      <c r="B11" s="13"/>
      <c r="C11" s="14" t="s">
        <v>86</v>
      </c>
      <c r="D11" s="12">
        <f>COUNTIF(D22:D59,"D1 - D3 - D4")</f>
        <v>27</v>
      </c>
      <c r="E11" s="11">
        <f t="shared" si="0"/>
        <v>1.08</v>
      </c>
    </row>
    <row r="12" spans="1:11">
      <c r="A12" s="12"/>
      <c r="B12" s="13"/>
      <c r="C12" s="14" t="s">
        <v>88</v>
      </c>
      <c r="D12" s="12">
        <f>COUNTIF(D22:D59,"S-1")</f>
        <v>4</v>
      </c>
      <c r="E12" s="11">
        <f t="shared" si="0"/>
        <v>0.16</v>
      </c>
    </row>
    <row r="13" spans="1:11">
      <c r="A13" s="12"/>
      <c r="B13" s="13"/>
      <c r="C13" s="14" t="s">
        <v>89</v>
      </c>
      <c r="D13" s="12">
        <f>COUNTIF(D22:D59,"S-2 ke atas")</f>
        <v>0</v>
      </c>
      <c r="E13" s="11">
        <f t="shared" si="0"/>
        <v>0</v>
      </c>
    </row>
    <row r="14" spans="1:11">
      <c r="A14" s="12">
        <v>3</v>
      </c>
      <c r="B14" s="13" t="s">
        <v>91</v>
      </c>
      <c r="C14" s="4" t="s">
        <v>97</v>
      </c>
      <c r="D14" s="15">
        <f>COUNTIF(E22:E59,"Instansi Pemkab Sleman")</f>
        <v>37</v>
      </c>
      <c r="E14" s="11">
        <f t="shared" si="0"/>
        <v>1.48</v>
      </c>
    </row>
    <row r="15" spans="1:11">
      <c r="A15" s="16"/>
      <c r="B15" s="17"/>
      <c r="C15" s="4" t="s">
        <v>98</v>
      </c>
      <c r="D15" s="15">
        <f>COUNTIF(E22:E59,"Pegawai Swasta")</f>
        <v>0</v>
      </c>
      <c r="E15" s="11">
        <f t="shared" si="0"/>
        <v>0</v>
      </c>
    </row>
    <row r="16" spans="1:11">
      <c r="A16" s="16"/>
      <c r="B16" s="17"/>
      <c r="C16" s="4" t="s">
        <v>99</v>
      </c>
      <c r="D16" s="15">
        <f>COUNTIF(E22:E59,"Akademisi")</f>
        <v>0</v>
      </c>
      <c r="E16" s="11">
        <f t="shared" si="0"/>
        <v>0</v>
      </c>
    </row>
    <row r="17" spans="1:15">
      <c r="A17" s="12"/>
      <c r="B17" s="13"/>
      <c r="C17" s="4" t="s">
        <v>100</v>
      </c>
      <c r="D17" s="15">
        <f>COUNTIF(E22:E59,"Masyarakat")</f>
        <v>0</v>
      </c>
      <c r="E17" s="11">
        <f t="shared" si="0"/>
        <v>0</v>
      </c>
    </row>
    <row r="18" spans="1:15">
      <c r="A18" s="12"/>
      <c r="B18" s="13"/>
      <c r="C18" s="14" t="s">
        <v>95</v>
      </c>
      <c r="D18" s="15">
        <f>COUNTIF(E22:E59,"Lainnya")</f>
        <v>1</v>
      </c>
      <c r="E18" s="11">
        <f t="shared" si="0"/>
        <v>0.04</v>
      </c>
    </row>
    <row r="19" spans="1:15">
      <c r="A19" s="97"/>
      <c r="B19" s="121"/>
      <c r="C19" s="98"/>
      <c r="D19" s="122"/>
      <c r="E19" s="123"/>
      <c r="F19" s="5">
        <f>AVERAGE(F22:F1000)</f>
        <v>3.263157894736842</v>
      </c>
      <c r="G19" s="5">
        <f t="shared" ref="G19:N19" si="1">AVERAGE(G22:G1000)</f>
        <v>3.3947368421052633</v>
      </c>
      <c r="H19" s="5">
        <f t="shared" si="1"/>
        <v>3.2894736842105261</v>
      </c>
      <c r="I19" s="5">
        <f t="shared" si="1"/>
        <v>3.2894736842105261</v>
      </c>
      <c r="J19" s="5">
        <f t="shared" si="1"/>
        <v>3.1842105263157894</v>
      </c>
      <c r="K19" s="5">
        <f t="shared" si="1"/>
        <v>3.4210526315789473</v>
      </c>
      <c r="L19" s="5">
        <f t="shared" si="1"/>
        <v>3.3947368421052633</v>
      </c>
      <c r="M19" s="5">
        <f t="shared" si="1"/>
        <v>3.3421052631578947</v>
      </c>
      <c r="N19" s="5">
        <f t="shared" si="1"/>
        <v>3.1842105263157894</v>
      </c>
    </row>
    <row r="20" spans="1:15">
      <c r="A20" s="175" t="s">
        <v>124</v>
      </c>
      <c r="B20" s="176"/>
      <c r="C20" s="176"/>
      <c r="D20" s="176"/>
      <c r="E20" s="176"/>
      <c r="F20" s="176"/>
      <c r="G20" s="176"/>
      <c r="H20" s="176"/>
      <c r="I20" s="176"/>
      <c r="J20" s="176"/>
      <c r="K20" s="176"/>
      <c r="L20" s="176"/>
      <c r="M20" s="176"/>
      <c r="N20" s="176"/>
    </row>
    <row r="21" spans="1:15">
      <c r="A21" s="25" t="s">
        <v>125</v>
      </c>
      <c r="B21" s="25" t="s">
        <v>126</v>
      </c>
      <c r="C21" s="25" t="s">
        <v>127</v>
      </c>
      <c r="D21" s="25" t="s">
        <v>128</v>
      </c>
      <c r="E21" s="25" t="s">
        <v>129</v>
      </c>
      <c r="F21" s="25" t="s">
        <v>1</v>
      </c>
      <c r="G21" s="25" t="s">
        <v>4</v>
      </c>
      <c r="H21" s="25" t="s">
        <v>9</v>
      </c>
      <c r="I21" s="25" t="s">
        <v>11</v>
      </c>
      <c r="J21" s="25" t="s">
        <v>12</v>
      </c>
      <c r="K21" s="25" t="s">
        <v>13</v>
      </c>
      <c r="L21" s="25" t="s">
        <v>14</v>
      </c>
      <c r="M21" s="25" t="s">
        <v>15</v>
      </c>
      <c r="N21" s="25" t="s">
        <v>16</v>
      </c>
      <c r="O21" s="23" t="s">
        <v>130</v>
      </c>
    </row>
    <row r="22" spans="1:15">
      <c r="A22">
        <v>1</v>
      </c>
      <c r="B22">
        <v>33</v>
      </c>
      <c r="C22" t="s">
        <v>131</v>
      </c>
      <c r="D22" t="s">
        <v>86</v>
      </c>
      <c r="E22" t="s">
        <v>97</v>
      </c>
      <c r="F22">
        <v>3</v>
      </c>
      <c r="G22">
        <v>3</v>
      </c>
      <c r="H22">
        <v>3</v>
      </c>
      <c r="I22">
        <v>3</v>
      </c>
      <c r="J22">
        <v>3</v>
      </c>
      <c r="K22">
        <v>3</v>
      </c>
      <c r="L22">
        <v>3</v>
      </c>
      <c r="M22">
        <v>3</v>
      </c>
      <c r="N22">
        <v>3</v>
      </c>
      <c r="O22" s="19" t="s">
        <v>134</v>
      </c>
    </row>
    <row r="23" spans="1:15">
      <c r="A23">
        <v>2</v>
      </c>
      <c r="B23">
        <v>35</v>
      </c>
      <c r="C23" t="s">
        <v>131</v>
      </c>
      <c r="D23" t="s">
        <v>86</v>
      </c>
      <c r="E23" t="s">
        <v>97</v>
      </c>
      <c r="F23">
        <v>3</v>
      </c>
      <c r="G23">
        <v>4</v>
      </c>
      <c r="H23">
        <v>3</v>
      </c>
      <c r="I23">
        <v>4</v>
      </c>
      <c r="J23">
        <v>4</v>
      </c>
      <c r="K23">
        <v>4</v>
      </c>
      <c r="L23">
        <v>4</v>
      </c>
      <c r="M23">
        <v>3</v>
      </c>
      <c r="N23">
        <v>3</v>
      </c>
      <c r="O23" s="19" t="s">
        <v>159</v>
      </c>
    </row>
    <row r="24" spans="1:15">
      <c r="A24">
        <v>3</v>
      </c>
      <c r="B24">
        <v>41</v>
      </c>
      <c r="C24" t="s">
        <v>131</v>
      </c>
      <c r="D24" t="s">
        <v>86</v>
      </c>
      <c r="E24" t="s">
        <v>97</v>
      </c>
      <c r="F24">
        <v>4</v>
      </c>
      <c r="G24">
        <v>4</v>
      </c>
      <c r="H24">
        <v>4</v>
      </c>
      <c r="I24">
        <v>4</v>
      </c>
      <c r="J24">
        <v>4</v>
      </c>
      <c r="K24">
        <v>4</v>
      </c>
      <c r="L24">
        <v>4</v>
      </c>
      <c r="M24">
        <v>4</v>
      </c>
      <c r="N24">
        <v>4</v>
      </c>
      <c r="O24" s="19" t="s">
        <v>134</v>
      </c>
    </row>
    <row r="25" spans="1:15">
      <c r="A25">
        <v>4</v>
      </c>
      <c r="B25">
        <v>48</v>
      </c>
      <c r="C25" t="s">
        <v>131</v>
      </c>
      <c r="D25" t="s">
        <v>86</v>
      </c>
      <c r="E25" t="s">
        <v>97</v>
      </c>
      <c r="F25">
        <v>3</v>
      </c>
      <c r="G25">
        <v>3</v>
      </c>
      <c r="H25">
        <v>3</v>
      </c>
      <c r="I25">
        <v>3</v>
      </c>
      <c r="J25">
        <v>3</v>
      </c>
      <c r="K25">
        <v>3</v>
      </c>
      <c r="L25">
        <v>3</v>
      </c>
      <c r="M25">
        <v>3</v>
      </c>
      <c r="N25">
        <v>3</v>
      </c>
      <c r="O25" s="19" t="s">
        <v>145</v>
      </c>
    </row>
    <row r="26" spans="1:15">
      <c r="A26">
        <v>5</v>
      </c>
      <c r="B26">
        <v>48</v>
      </c>
      <c r="C26" t="s">
        <v>131</v>
      </c>
      <c r="D26" t="s">
        <v>86</v>
      </c>
      <c r="E26" t="s">
        <v>97</v>
      </c>
      <c r="F26">
        <v>3</v>
      </c>
      <c r="G26">
        <v>3</v>
      </c>
      <c r="H26">
        <v>3</v>
      </c>
      <c r="I26">
        <v>3</v>
      </c>
      <c r="J26">
        <v>3</v>
      </c>
      <c r="K26">
        <v>3</v>
      </c>
      <c r="L26">
        <v>3</v>
      </c>
      <c r="M26">
        <v>3</v>
      </c>
      <c r="N26">
        <v>3</v>
      </c>
      <c r="O26" s="19" t="s">
        <v>217</v>
      </c>
    </row>
    <row r="27" spans="1:15">
      <c r="A27">
        <v>6</v>
      </c>
      <c r="B27">
        <v>37</v>
      </c>
      <c r="C27" t="s">
        <v>131</v>
      </c>
      <c r="D27" t="s">
        <v>86</v>
      </c>
      <c r="E27" t="s">
        <v>97</v>
      </c>
      <c r="F27">
        <v>4</v>
      </c>
      <c r="G27">
        <v>4</v>
      </c>
      <c r="H27">
        <v>4</v>
      </c>
      <c r="I27">
        <v>4</v>
      </c>
      <c r="J27">
        <v>3</v>
      </c>
      <c r="K27">
        <v>4</v>
      </c>
      <c r="L27">
        <v>3</v>
      </c>
      <c r="M27">
        <v>3</v>
      </c>
      <c r="N27">
        <v>3</v>
      </c>
      <c r="O27" s="19" t="s">
        <v>22</v>
      </c>
    </row>
    <row r="28" spans="1:15">
      <c r="A28">
        <v>7</v>
      </c>
      <c r="B28">
        <v>45</v>
      </c>
      <c r="C28" t="s">
        <v>131</v>
      </c>
      <c r="D28" t="s">
        <v>84</v>
      </c>
      <c r="E28" t="s">
        <v>97</v>
      </c>
      <c r="F28">
        <v>3</v>
      </c>
      <c r="G28">
        <v>3</v>
      </c>
      <c r="H28">
        <v>3</v>
      </c>
      <c r="I28">
        <v>3</v>
      </c>
      <c r="J28">
        <v>3</v>
      </c>
      <c r="K28">
        <v>3</v>
      </c>
      <c r="L28">
        <v>4</v>
      </c>
      <c r="M28">
        <v>3</v>
      </c>
      <c r="N28">
        <v>3</v>
      </c>
      <c r="O28" s="19" t="s">
        <v>299</v>
      </c>
    </row>
    <row r="29" spans="1:15">
      <c r="A29">
        <v>8</v>
      </c>
      <c r="B29">
        <v>34</v>
      </c>
      <c r="C29" t="s">
        <v>131</v>
      </c>
      <c r="D29" t="s">
        <v>86</v>
      </c>
      <c r="E29" t="s">
        <v>97</v>
      </c>
      <c r="F29">
        <v>3</v>
      </c>
      <c r="G29">
        <v>4</v>
      </c>
      <c r="H29">
        <v>3</v>
      </c>
      <c r="I29">
        <v>3</v>
      </c>
      <c r="J29">
        <v>3</v>
      </c>
      <c r="K29">
        <v>3</v>
      </c>
      <c r="L29">
        <v>3</v>
      </c>
      <c r="M29">
        <v>3</v>
      </c>
      <c r="N29">
        <v>3</v>
      </c>
      <c r="O29" s="19" t="s">
        <v>159</v>
      </c>
    </row>
    <row r="30" spans="1:15">
      <c r="A30">
        <v>9</v>
      </c>
      <c r="B30">
        <v>51</v>
      </c>
      <c r="C30" t="s">
        <v>131</v>
      </c>
      <c r="D30" t="s">
        <v>86</v>
      </c>
      <c r="E30" t="s">
        <v>97</v>
      </c>
      <c r="F30">
        <v>3</v>
      </c>
      <c r="G30">
        <v>3</v>
      </c>
      <c r="H30">
        <v>3</v>
      </c>
      <c r="I30">
        <v>3</v>
      </c>
      <c r="J30">
        <v>3</v>
      </c>
      <c r="K30">
        <v>3</v>
      </c>
      <c r="L30">
        <v>3</v>
      </c>
      <c r="M30">
        <v>3</v>
      </c>
      <c r="N30">
        <v>3</v>
      </c>
      <c r="O30" s="19" t="s">
        <v>300</v>
      </c>
    </row>
    <row r="31" spans="1:15" ht="25.2" customHeight="1">
      <c r="A31">
        <v>10</v>
      </c>
      <c r="B31">
        <v>44</v>
      </c>
      <c r="C31" t="s">
        <v>131</v>
      </c>
      <c r="D31" t="s">
        <v>86</v>
      </c>
      <c r="E31" t="s">
        <v>97</v>
      </c>
      <c r="F31">
        <v>3</v>
      </c>
      <c r="G31">
        <v>3</v>
      </c>
      <c r="H31">
        <v>3</v>
      </c>
      <c r="I31">
        <v>3</v>
      </c>
      <c r="J31">
        <v>3</v>
      </c>
      <c r="K31">
        <v>3</v>
      </c>
      <c r="L31">
        <v>3</v>
      </c>
      <c r="M31">
        <v>3</v>
      </c>
      <c r="N31">
        <v>3</v>
      </c>
      <c r="O31" s="19" t="s">
        <v>301</v>
      </c>
    </row>
    <row r="32" spans="1:15">
      <c r="A32">
        <v>11</v>
      </c>
      <c r="B32">
        <v>53</v>
      </c>
      <c r="C32" t="s">
        <v>131</v>
      </c>
      <c r="D32" t="s">
        <v>86</v>
      </c>
      <c r="E32" t="s">
        <v>97</v>
      </c>
      <c r="F32">
        <v>3</v>
      </c>
      <c r="G32">
        <v>3</v>
      </c>
      <c r="H32">
        <v>3</v>
      </c>
      <c r="I32">
        <v>3</v>
      </c>
      <c r="J32">
        <v>3</v>
      </c>
      <c r="K32">
        <v>4</v>
      </c>
      <c r="L32">
        <v>3</v>
      </c>
      <c r="M32">
        <v>3</v>
      </c>
      <c r="N32">
        <v>3</v>
      </c>
      <c r="O32" s="19" t="s">
        <v>302</v>
      </c>
    </row>
    <row r="33" spans="1:15">
      <c r="A33">
        <v>12</v>
      </c>
      <c r="B33">
        <v>53</v>
      </c>
      <c r="C33" t="s">
        <v>131</v>
      </c>
      <c r="D33" t="s">
        <v>86</v>
      </c>
      <c r="E33" t="s">
        <v>97</v>
      </c>
      <c r="F33">
        <v>3</v>
      </c>
      <c r="G33">
        <v>3</v>
      </c>
      <c r="H33">
        <v>3</v>
      </c>
      <c r="I33">
        <v>3</v>
      </c>
      <c r="J33">
        <v>3</v>
      </c>
      <c r="K33">
        <v>4</v>
      </c>
      <c r="L33">
        <v>3</v>
      </c>
      <c r="M33">
        <v>3</v>
      </c>
      <c r="N33">
        <v>3</v>
      </c>
      <c r="O33" s="19" t="s">
        <v>302</v>
      </c>
    </row>
    <row r="34" spans="1:15">
      <c r="A34">
        <v>13</v>
      </c>
      <c r="B34">
        <v>27</v>
      </c>
      <c r="C34" t="s">
        <v>131</v>
      </c>
      <c r="D34" t="s">
        <v>86</v>
      </c>
      <c r="E34" t="s">
        <v>97</v>
      </c>
      <c r="F34">
        <v>3</v>
      </c>
      <c r="G34">
        <v>3</v>
      </c>
      <c r="H34">
        <v>3</v>
      </c>
      <c r="I34">
        <v>3</v>
      </c>
      <c r="J34">
        <v>4</v>
      </c>
      <c r="K34">
        <v>4</v>
      </c>
      <c r="L34">
        <v>4</v>
      </c>
      <c r="M34">
        <v>3</v>
      </c>
      <c r="N34">
        <v>3</v>
      </c>
      <c r="O34" s="19" t="s">
        <v>303</v>
      </c>
    </row>
    <row r="35" spans="1:15">
      <c r="A35">
        <v>14</v>
      </c>
      <c r="B35">
        <v>39</v>
      </c>
      <c r="C35" t="s">
        <v>135</v>
      </c>
      <c r="D35" t="s">
        <v>86</v>
      </c>
      <c r="E35" t="s">
        <v>97</v>
      </c>
      <c r="F35">
        <v>4</v>
      </c>
      <c r="G35">
        <v>4</v>
      </c>
      <c r="H35">
        <v>4</v>
      </c>
      <c r="I35">
        <v>4</v>
      </c>
      <c r="J35">
        <v>4</v>
      </c>
      <c r="K35">
        <v>4</v>
      </c>
      <c r="L35">
        <v>4</v>
      </c>
      <c r="M35">
        <v>4</v>
      </c>
      <c r="N35">
        <v>4</v>
      </c>
      <c r="O35" s="19" t="s">
        <v>22</v>
      </c>
    </row>
    <row r="36" spans="1:15">
      <c r="A36">
        <v>15</v>
      </c>
      <c r="B36">
        <v>40</v>
      </c>
      <c r="C36" t="s">
        <v>131</v>
      </c>
      <c r="D36" t="s">
        <v>86</v>
      </c>
      <c r="E36" t="s">
        <v>97</v>
      </c>
      <c r="F36">
        <v>3</v>
      </c>
      <c r="G36">
        <v>3</v>
      </c>
      <c r="H36">
        <v>3</v>
      </c>
      <c r="I36">
        <v>3</v>
      </c>
      <c r="J36">
        <v>3</v>
      </c>
      <c r="K36">
        <v>3</v>
      </c>
      <c r="L36">
        <v>3</v>
      </c>
      <c r="M36">
        <v>3</v>
      </c>
      <c r="N36">
        <v>3</v>
      </c>
      <c r="O36" s="19" t="s">
        <v>148</v>
      </c>
    </row>
    <row r="37" spans="1:15">
      <c r="A37">
        <v>16</v>
      </c>
      <c r="B37">
        <v>31</v>
      </c>
      <c r="C37" t="s">
        <v>131</v>
      </c>
      <c r="D37" t="s">
        <v>86</v>
      </c>
      <c r="E37" t="s">
        <v>97</v>
      </c>
      <c r="F37">
        <v>3</v>
      </c>
      <c r="G37">
        <v>3</v>
      </c>
      <c r="H37">
        <v>3</v>
      </c>
      <c r="I37">
        <v>3</v>
      </c>
      <c r="J37">
        <v>3</v>
      </c>
      <c r="K37">
        <v>3</v>
      </c>
      <c r="L37">
        <v>3</v>
      </c>
      <c r="M37">
        <v>3</v>
      </c>
      <c r="N37">
        <v>3</v>
      </c>
      <c r="O37" s="19" t="s">
        <v>22</v>
      </c>
    </row>
    <row r="38" spans="1:15">
      <c r="A38">
        <v>17</v>
      </c>
      <c r="B38">
        <v>53</v>
      </c>
      <c r="C38" t="s">
        <v>131</v>
      </c>
      <c r="D38" t="s">
        <v>86</v>
      </c>
      <c r="E38" t="s">
        <v>97</v>
      </c>
      <c r="F38">
        <v>3</v>
      </c>
      <c r="G38">
        <v>3</v>
      </c>
      <c r="H38">
        <v>3</v>
      </c>
      <c r="I38">
        <v>3</v>
      </c>
      <c r="J38">
        <v>3</v>
      </c>
      <c r="K38">
        <v>3</v>
      </c>
      <c r="L38">
        <v>4</v>
      </c>
      <c r="M38">
        <v>4</v>
      </c>
      <c r="N38">
        <v>3</v>
      </c>
      <c r="O38" s="19" t="s">
        <v>146</v>
      </c>
    </row>
    <row r="39" spans="1:15">
      <c r="A39">
        <v>18</v>
      </c>
      <c r="B39">
        <v>52</v>
      </c>
      <c r="C39" t="s">
        <v>131</v>
      </c>
      <c r="D39" t="s">
        <v>86</v>
      </c>
      <c r="E39" t="s">
        <v>97</v>
      </c>
      <c r="F39">
        <v>3</v>
      </c>
      <c r="G39">
        <v>3</v>
      </c>
      <c r="H39">
        <v>3</v>
      </c>
      <c r="I39">
        <v>3</v>
      </c>
      <c r="J39">
        <v>3</v>
      </c>
      <c r="K39">
        <v>3</v>
      </c>
      <c r="L39">
        <v>3</v>
      </c>
      <c r="M39">
        <v>4</v>
      </c>
      <c r="N39">
        <v>3</v>
      </c>
      <c r="O39" s="19" t="s">
        <v>148</v>
      </c>
    </row>
    <row r="40" spans="1:15">
      <c r="A40">
        <v>19</v>
      </c>
      <c r="B40">
        <v>43</v>
      </c>
      <c r="C40" t="s">
        <v>131</v>
      </c>
      <c r="D40" t="s">
        <v>84</v>
      </c>
      <c r="E40" t="s">
        <v>97</v>
      </c>
      <c r="F40">
        <v>3</v>
      </c>
      <c r="G40">
        <v>3</v>
      </c>
      <c r="H40">
        <v>3</v>
      </c>
      <c r="I40">
        <v>3</v>
      </c>
      <c r="J40">
        <v>3</v>
      </c>
      <c r="K40">
        <v>3</v>
      </c>
      <c r="L40">
        <v>3</v>
      </c>
      <c r="M40">
        <v>3</v>
      </c>
      <c r="N40">
        <v>3</v>
      </c>
      <c r="O40" s="19" t="s">
        <v>22</v>
      </c>
    </row>
    <row r="41" spans="1:15">
      <c r="A41">
        <v>20</v>
      </c>
      <c r="B41">
        <v>31</v>
      </c>
      <c r="C41" t="s">
        <v>131</v>
      </c>
      <c r="D41" t="s">
        <v>86</v>
      </c>
      <c r="E41" t="s">
        <v>97</v>
      </c>
      <c r="F41">
        <v>3</v>
      </c>
      <c r="G41">
        <v>3</v>
      </c>
      <c r="H41">
        <v>3</v>
      </c>
      <c r="I41">
        <v>3</v>
      </c>
      <c r="J41">
        <v>3</v>
      </c>
      <c r="K41">
        <v>3</v>
      </c>
      <c r="L41">
        <v>3</v>
      </c>
      <c r="M41">
        <v>3</v>
      </c>
      <c r="N41">
        <v>3</v>
      </c>
      <c r="O41" s="19" t="s">
        <v>22</v>
      </c>
    </row>
    <row r="42" spans="1:15">
      <c r="A42">
        <v>21</v>
      </c>
      <c r="B42">
        <v>44</v>
      </c>
      <c r="C42" t="s">
        <v>135</v>
      </c>
      <c r="D42" t="s">
        <v>84</v>
      </c>
      <c r="E42" t="s">
        <v>97</v>
      </c>
      <c r="F42">
        <v>4</v>
      </c>
      <c r="G42">
        <v>4</v>
      </c>
      <c r="H42">
        <v>4</v>
      </c>
      <c r="I42">
        <v>4</v>
      </c>
      <c r="J42">
        <v>4</v>
      </c>
      <c r="K42">
        <v>4</v>
      </c>
      <c r="L42">
        <v>4</v>
      </c>
      <c r="M42">
        <v>4</v>
      </c>
      <c r="N42">
        <v>3</v>
      </c>
      <c r="O42" s="19" t="s">
        <v>159</v>
      </c>
    </row>
    <row r="43" spans="1:15">
      <c r="A43">
        <v>22</v>
      </c>
      <c r="B43">
        <v>38</v>
      </c>
      <c r="C43" t="s">
        <v>131</v>
      </c>
      <c r="D43" t="s">
        <v>86</v>
      </c>
      <c r="E43" t="s">
        <v>97</v>
      </c>
      <c r="F43">
        <v>3</v>
      </c>
      <c r="G43">
        <v>4</v>
      </c>
      <c r="H43">
        <v>4</v>
      </c>
      <c r="I43">
        <v>4</v>
      </c>
      <c r="J43">
        <v>4</v>
      </c>
      <c r="K43">
        <v>4</v>
      </c>
      <c r="L43">
        <v>4</v>
      </c>
      <c r="M43">
        <v>4</v>
      </c>
      <c r="N43">
        <v>4</v>
      </c>
      <c r="O43" s="19" t="s">
        <v>22</v>
      </c>
    </row>
    <row r="44" spans="1:15">
      <c r="A44">
        <v>23</v>
      </c>
      <c r="B44">
        <v>44</v>
      </c>
      <c r="C44" t="s">
        <v>131</v>
      </c>
      <c r="D44" t="s">
        <v>86</v>
      </c>
      <c r="E44" t="s">
        <v>97</v>
      </c>
      <c r="F44">
        <v>4</v>
      </c>
      <c r="G44">
        <v>4</v>
      </c>
      <c r="H44">
        <v>3</v>
      </c>
      <c r="I44">
        <v>3</v>
      </c>
      <c r="J44">
        <v>3</v>
      </c>
      <c r="K44">
        <v>3</v>
      </c>
      <c r="L44">
        <v>3</v>
      </c>
      <c r="M44">
        <v>4</v>
      </c>
      <c r="N44">
        <v>3</v>
      </c>
      <c r="O44" s="19" t="s">
        <v>304</v>
      </c>
    </row>
    <row r="45" spans="1:15">
      <c r="A45">
        <v>24</v>
      </c>
      <c r="B45">
        <v>39</v>
      </c>
      <c r="C45" t="s">
        <v>131</v>
      </c>
      <c r="D45" t="s">
        <v>86</v>
      </c>
      <c r="E45" t="s">
        <v>97</v>
      </c>
      <c r="F45">
        <v>3</v>
      </c>
      <c r="G45">
        <v>3</v>
      </c>
      <c r="H45">
        <v>3</v>
      </c>
      <c r="I45">
        <v>3</v>
      </c>
      <c r="J45">
        <v>3</v>
      </c>
      <c r="K45">
        <v>3</v>
      </c>
      <c r="L45">
        <v>3</v>
      </c>
      <c r="M45">
        <v>3</v>
      </c>
      <c r="N45">
        <v>3</v>
      </c>
      <c r="O45" s="19" t="s">
        <v>134</v>
      </c>
    </row>
    <row r="46" spans="1:15">
      <c r="A46">
        <v>25</v>
      </c>
      <c r="B46">
        <v>34</v>
      </c>
      <c r="C46" t="s">
        <v>131</v>
      </c>
      <c r="D46" t="s">
        <v>86</v>
      </c>
      <c r="E46" t="s">
        <v>97</v>
      </c>
      <c r="F46">
        <v>3</v>
      </c>
      <c r="G46">
        <v>3</v>
      </c>
      <c r="H46">
        <v>3</v>
      </c>
      <c r="I46">
        <v>3</v>
      </c>
      <c r="J46">
        <v>2</v>
      </c>
      <c r="K46">
        <v>3</v>
      </c>
      <c r="L46">
        <v>3</v>
      </c>
      <c r="M46">
        <v>3</v>
      </c>
      <c r="N46">
        <v>3</v>
      </c>
      <c r="O46" s="19" t="s">
        <v>134</v>
      </c>
    </row>
    <row r="47" spans="1:15">
      <c r="A47">
        <v>26</v>
      </c>
      <c r="B47">
        <v>38</v>
      </c>
      <c r="C47" t="s">
        <v>131</v>
      </c>
      <c r="D47" t="s">
        <v>86</v>
      </c>
      <c r="E47" t="s">
        <v>97</v>
      </c>
      <c r="F47">
        <v>4</v>
      </c>
      <c r="G47">
        <v>4</v>
      </c>
      <c r="H47">
        <v>3</v>
      </c>
      <c r="I47">
        <v>4</v>
      </c>
      <c r="J47">
        <v>3</v>
      </c>
      <c r="K47">
        <v>4</v>
      </c>
      <c r="L47">
        <v>4</v>
      </c>
      <c r="M47">
        <v>4</v>
      </c>
      <c r="N47">
        <v>3</v>
      </c>
      <c r="O47" s="19" t="s">
        <v>173</v>
      </c>
    </row>
    <row r="48" spans="1:15">
      <c r="A48">
        <v>27</v>
      </c>
      <c r="B48">
        <v>58</v>
      </c>
      <c r="C48" t="s">
        <v>135</v>
      </c>
      <c r="D48" t="s">
        <v>84</v>
      </c>
      <c r="E48" t="s">
        <v>97</v>
      </c>
      <c r="F48">
        <v>3</v>
      </c>
      <c r="G48">
        <v>3</v>
      </c>
      <c r="H48">
        <v>3</v>
      </c>
      <c r="I48">
        <v>3</v>
      </c>
      <c r="J48">
        <v>3</v>
      </c>
      <c r="K48">
        <v>3</v>
      </c>
      <c r="L48">
        <v>3</v>
      </c>
      <c r="M48">
        <v>3</v>
      </c>
      <c r="N48">
        <v>3</v>
      </c>
      <c r="O48" s="19" t="s">
        <v>305</v>
      </c>
    </row>
    <row r="49" spans="1:15">
      <c r="A49">
        <v>28</v>
      </c>
      <c r="B49">
        <v>30</v>
      </c>
      <c r="C49" t="s">
        <v>131</v>
      </c>
      <c r="D49" t="s">
        <v>86</v>
      </c>
      <c r="E49" t="s">
        <v>133</v>
      </c>
      <c r="F49">
        <v>2</v>
      </c>
      <c r="G49">
        <v>3</v>
      </c>
      <c r="H49">
        <v>3</v>
      </c>
      <c r="I49">
        <v>3</v>
      </c>
      <c r="J49">
        <v>2</v>
      </c>
      <c r="K49">
        <v>3</v>
      </c>
      <c r="L49">
        <v>3</v>
      </c>
      <c r="M49">
        <v>3</v>
      </c>
      <c r="N49">
        <v>3</v>
      </c>
      <c r="O49" s="19" t="s">
        <v>306</v>
      </c>
    </row>
    <row r="50" spans="1:15">
      <c r="A50">
        <v>29</v>
      </c>
      <c r="B50">
        <v>43</v>
      </c>
      <c r="C50" t="s">
        <v>131</v>
      </c>
      <c r="D50" t="s">
        <v>86</v>
      </c>
      <c r="E50" t="s">
        <v>97</v>
      </c>
      <c r="F50">
        <v>4</v>
      </c>
      <c r="G50">
        <v>4</v>
      </c>
      <c r="H50">
        <v>4</v>
      </c>
      <c r="I50">
        <v>4</v>
      </c>
      <c r="J50">
        <v>3</v>
      </c>
      <c r="K50">
        <v>4</v>
      </c>
      <c r="L50">
        <v>4</v>
      </c>
      <c r="M50">
        <v>4</v>
      </c>
      <c r="N50">
        <v>4</v>
      </c>
      <c r="O50" s="19" t="s">
        <v>145</v>
      </c>
    </row>
    <row r="51" spans="1:15">
      <c r="A51">
        <v>30</v>
      </c>
      <c r="B51">
        <v>55</v>
      </c>
      <c r="C51" t="s">
        <v>131</v>
      </c>
      <c r="D51" t="s">
        <v>82</v>
      </c>
      <c r="E51" t="s">
        <v>97</v>
      </c>
      <c r="F51">
        <v>3</v>
      </c>
      <c r="G51">
        <v>3</v>
      </c>
      <c r="H51">
        <v>3</v>
      </c>
      <c r="I51">
        <v>3</v>
      </c>
      <c r="J51">
        <v>3</v>
      </c>
      <c r="K51">
        <v>3</v>
      </c>
      <c r="L51">
        <v>3</v>
      </c>
      <c r="M51">
        <v>4</v>
      </c>
      <c r="N51">
        <v>3</v>
      </c>
      <c r="O51" s="19" t="s">
        <v>307</v>
      </c>
    </row>
    <row r="52" spans="1:15">
      <c r="A52">
        <v>31</v>
      </c>
      <c r="B52">
        <v>30</v>
      </c>
      <c r="C52" t="s">
        <v>135</v>
      </c>
      <c r="D52" t="s">
        <v>88</v>
      </c>
      <c r="E52" t="s">
        <v>97</v>
      </c>
      <c r="F52">
        <v>4</v>
      </c>
      <c r="G52">
        <v>4</v>
      </c>
      <c r="H52">
        <v>4</v>
      </c>
      <c r="I52">
        <v>4</v>
      </c>
      <c r="J52">
        <v>4</v>
      </c>
      <c r="K52">
        <v>4</v>
      </c>
      <c r="L52">
        <v>4</v>
      </c>
      <c r="M52">
        <v>4</v>
      </c>
      <c r="N52">
        <v>4</v>
      </c>
      <c r="O52" s="19" t="s">
        <v>22</v>
      </c>
    </row>
    <row r="53" spans="1:15">
      <c r="A53">
        <v>32</v>
      </c>
      <c r="B53">
        <v>56</v>
      </c>
      <c r="C53" t="s">
        <v>135</v>
      </c>
      <c r="D53" t="s">
        <v>84</v>
      </c>
      <c r="E53" t="s">
        <v>97</v>
      </c>
      <c r="F53">
        <v>3</v>
      </c>
      <c r="G53">
        <v>3</v>
      </c>
      <c r="H53">
        <v>3</v>
      </c>
      <c r="I53">
        <v>3</v>
      </c>
      <c r="J53">
        <v>3</v>
      </c>
      <c r="K53">
        <v>3</v>
      </c>
      <c r="L53">
        <v>3</v>
      </c>
      <c r="M53">
        <v>3</v>
      </c>
      <c r="N53">
        <v>3</v>
      </c>
      <c r="O53" s="19" t="s">
        <v>308</v>
      </c>
    </row>
    <row r="54" spans="1:15">
      <c r="A54">
        <v>33</v>
      </c>
      <c r="B54">
        <v>22</v>
      </c>
      <c r="C54" t="s">
        <v>131</v>
      </c>
      <c r="D54" t="s">
        <v>84</v>
      </c>
      <c r="E54" t="s">
        <v>97</v>
      </c>
      <c r="F54">
        <v>4</v>
      </c>
      <c r="G54">
        <v>4</v>
      </c>
      <c r="H54">
        <v>4</v>
      </c>
      <c r="I54">
        <v>4</v>
      </c>
      <c r="J54">
        <v>4</v>
      </c>
      <c r="K54">
        <v>4</v>
      </c>
      <c r="L54">
        <v>4</v>
      </c>
      <c r="M54">
        <v>4</v>
      </c>
      <c r="N54">
        <v>4</v>
      </c>
      <c r="O54" s="19" t="s">
        <v>309</v>
      </c>
    </row>
    <row r="55" spans="1:15">
      <c r="A55">
        <v>34</v>
      </c>
      <c r="B55">
        <v>48</v>
      </c>
      <c r="C55" t="s">
        <v>131</v>
      </c>
      <c r="D55" t="s">
        <v>86</v>
      </c>
      <c r="E55" t="s">
        <v>97</v>
      </c>
      <c r="F55">
        <v>3</v>
      </c>
      <c r="G55">
        <v>3</v>
      </c>
      <c r="H55">
        <v>3</v>
      </c>
      <c r="I55">
        <v>3</v>
      </c>
      <c r="J55">
        <v>3</v>
      </c>
      <c r="K55">
        <v>3</v>
      </c>
      <c r="L55">
        <v>3</v>
      </c>
      <c r="M55">
        <v>3</v>
      </c>
      <c r="N55">
        <v>3</v>
      </c>
      <c r="O55" s="19" t="s">
        <v>310</v>
      </c>
    </row>
    <row r="56" spans="1:15">
      <c r="A56">
        <v>35</v>
      </c>
      <c r="B56">
        <v>34</v>
      </c>
      <c r="C56" t="s">
        <v>131</v>
      </c>
      <c r="D56" t="s">
        <v>88</v>
      </c>
      <c r="E56" t="s">
        <v>97</v>
      </c>
      <c r="F56">
        <v>4</v>
      </c>
      <c r="G56">
        <v>4</v>
      </c>
      <c r="H56">
        <v>4</v>
      </c>
      <c r="I56">
        <v>4</v>
      </c>
      <c r="J56">
        <v>4</v>
      </c>
      <c r="K56">
        <v>4</v>
      </c>
      <c r="L56">
        <v>4</v>
      </c>
      <c r="M56">
        <v>3</v>
      </c>
      <c r="N56">
        <v>4</v>
      </c>
      <c r="O56" s="19" t="s">
        <v>311</v>
      </c>
    </row>
    <row r="57" spans="1:15">
      <c r="A57">
        <v>36</v>
      </c>
      <c r="B57">
        <v>32</v>
      </c>
      <c r="C57" t="s">
        <v>131</v>
      </c>
      <c r="D57" t="s">
        <v>88</v>
      </c>
      <c r="E57" t="s">
        <v>97</v>
      </c>
      <c r="F57">
        <v>3</v>
      </c>
      <c r="G57">
        <v>4</v>
      </c>
      <c r="H57">
        <v>4</v>
      </c>
      <c r="I57">
        <v>3</v>
      </c>
      <c r="J57">
        <v>3</v>
      </c>
      <c r="K57">
        <v>3</v>
      </c>
      <c r="L57">
        <v>4</v>
      </c>
      <c r="M57">
        <v>3</v>
      </c>
      <c r="N57">
        <v>3</v>
      </c>
      <c r="O57" s="19" t="s">
        <v>171</v>
      </c>
    </row>
    <row r="58" spans="1:15">
      <c r="A58">
        <v>37</v>
      </c>
      <c r="B58">
        <v>39</v>
      </c>
      <c r="C58" t="s">
        <v>131</v>
      </c>
      <c r="D58" t="s">
        <v>86</v>
      </c>
      <c r="E58" t="s">
        <v>97</v>
      </c>
      <c r="F58">
        <v>4</v>
      </c>
      <c r="G58">
        <v>4</v>
      </c>
      <c r="H58">
        <v>4</v>
      </c>
      <c r="I58">
        <v>3</v>
      </c>
      <c r="J58">
        <v>3</v>
      </c>
      <c r="K58">
        <v>4</v>
      </c>
      <c r="L58">
        <v>4</v>
      </c>
      <c r="M58">
        <v>4</v>
      </c>
      <c r="N58">
        <v>3</v>
      </c>
      <c r="O58" s="19" t="s">
        <v>312</v>
      </c>
    </row>
    <row r="59" spans="1:15">
      <c r="A59">
        <v>38</v>
      </c>
      <c r="B59">
        <v>55</v>
      </c>
      <c r="C59" t="s">
        <v>131</v>
      </c>
      <c r="D59" t="s">
        <v>88</v>
      </c>
      <c r="E59" t="s">
        <v>97</v>
      </c>
      <c r="F59">
        <v>3</v>
      </c>
      <c r="G59">
        <v>3</v>
      </c>
      <c r="H59">
        <v>3</v>
      </c>
      <c r="I59">
        <v>3</v>
      </c>
      <c r="J59">
        <v>3</v>
      </c>
      <c r="K59">
        <v>4</v>
      </c>
      <c r="L59">
        <v>3</v>
      </c>
      <c r="M59">
        <v>3</v>
      </c>
      <c r="N59">
        <v>3</v>
      </c>
      <c r="O59" s="19" t="s">
        <v>313</v>
      </c>
    </row>
  </sheetData>
  <mergeCells count="4">
    <mergeCell ref="D1:K1"/>
    <mergeCell ref="D2:K2"/>
    <mergeCell ref="A4:D4"/>
    <mergeCell ref="A20:N2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O51"/>
  <sheetViews>
    <sheetView topLeftCell="E32" workbookViewId="0">
      <selection activeCell="O40" sqref="O40"/>
    </sheetView>
  </sheetViews>
  <sheetFormatPr defaultColWidth="9" defaultRowHeight="14.4"/>
  <cols>
    <col min="1" max="1" width="4.6640625" customWidth="1"/>
    <col min="2" max="2" width="17.33203125" customWidth="1"/>
    <col min="3" max="3" width="20.88671875" customWidth="1"/>
    <col min="4" max="4" width="15.33203125" customWidth="1"/>
    <col min="5" max="5" width="22.88671875" customWidth="1"/>
    <col min="15" max="15" width="49.6640625" style="19" customWidth="1"/>
  </cols>
  <sheetData>
    <row r="1" spans="1:15" ht="18">
      <c r="A1" s="1"/>
      <c r="B1" s="1"/>
      <c r="C1" s="1"/>
      <c r="D1" s="174" t="s">
        <v>202</v>
      </c>
      <c r="E1" s="174"/>
      <c r="F1" s="174"/>
      <c r="G1" s="174"/>
      <c r="H1" s="174"/>
      <c r="I1" s="174"/>
      <c r="J1" s="174"/>
      <c r="K1" s="174"/>
    </row>
    <row r="2" spans="1:15" ht="18">
      <c r="A2" s="1"/>
      <c r="B2" s="1"/>
      <c r="C2" s="1"/>
      <c r="D2" s="174" t="s">
        <v>203</v>
      </c>
      <c r="E2" s="174"/>
      <c r="F2" s="174"/>
      <c r="G2" s="174"/>
      <c r="H2" s="174"/>
      <c r="I2" s="174"/>
      <c r="J2" s="174"/>
      <c r="K2" s="174"/>
    </row>
    <row r="3" spans="1:15">
      <c r="A3" s="2"/>
      <c r="B3" s="2"/>
      <c r="C3" s="2"/>
      <c r="D3" s="2"/>
      <c r="E3" s="2"/>
      <c r="F3" s="2"/>
      <c r="G3" s="2"/>
      <c r="H3" s="2"/>
      <c r="I3" s="2"/>
      <c r="J3" s="2"/>
      <c r="K3" s="2"/>
    </row>
    <row r="4" spans="1:15" ht="15.6">
      <c r="A4" s="170" t="s">
        <v>196</v>
      </c>
      <c r="B4" s="170"/>
      <c r="C4" s="170"/>
      <c r="D4" s="170"/>
      <c r="E4" s="2"/>
      <c r="F4" s="2"/>
      <c r="G4" s="2"/>
      <c r="H4" s="2"/>
      <c r="I4" s="2"/>
      <c r="J4" s="2"/>
      <c r="K4" s="2"/>
      <c r="O4" s="19" t="s">
        <v>204</v>
      </c>
    </row>
    <row r="5" spans="1:15">
      <c r="A5" s="6" t="s">
        <v>68</v>
      </c>
      <c r="B5" s="6" t="s">
        <v>69</v>
      </c>
      <c r="C5" s="6" t="s">
        <v>70</v>
      </c>
      <c r="D5" s="6" t="s">
        <v>71</v>
      </c>
      <c r="E5" s="6" t="s">
        <v>150</v>
      </c>
    </row>
    <row r="6" spans="1:15">
      <c r="A6" s="7">
        <v>1</v>
      </c>
      <c r="B6" s="8" t="s">
        <v>74</v>
      </c>
      <c r="C6" s="9" t="s">
        <v>75</v>
      </c>
      <c r="D6" s="10">
        <f>COUNTIF(C22:C51,"Laki-Laki")</f>
        <v>14</v>
      </c>
      <c r="E6" s="11">
        <f>+D6/25</f>
        <v>0.56000000000000005</v>
      </c>
    </row>
    <row r="7" spans="1:15">
      <c r="A7" s="12"/>
      <c r="B7" s="13"/>
      <c r="C7" s="14" t="s">
        <v>77</v>
      </c>
      <c r="D7" s="12">
        <f>COUNTIF(C22:C51,"Perempuan")</f>
        <v>16</v>
      </c>
      <c r="E7" s="11">
        <f t="shared" ref="E7:E18" si="0">+D7/25</f>
        <v>0.64</v>
      </c>
    </row>
    <row r="8" spans="1:15">
      <c r="A8" s="12">
        <v>2</v>
      </c>
      <c r="B8" s="13" t="s">
        <v>79</v>
      </c>
      <c r="C8" s="14" t="s">
        <v>80</v>
      </c>
      <c r="D8" s="12">
        <f>COUNTIF(D22:D51,"SD Kebawah")</f>
        <v>0</v>
      </c>
      <c r="E8" s="11">
        <f t="shared" si="0"/>
        <v>0</v>
      </c>
    </row>
    <row r="9" spans="1:15">
      <c r="A9" s="12"/>
      <c r="B9" s="13"/>
      <c r="C9" s="14" t="s">
        <v>82</v>
      </c>
      <c r="D9" s="12">
        <f>COUNTIF(D22:D51,"SLTP")</f>
        <v>0</v>
      </c>
      <c r="E9" s="11">
        <f t="shared" si="0"/>
        <v>0</v>
      </c>
    </row>
    <row r="10" spans="1:15">
      <c r="A10" s="12"/>
      <c r="B10" s="13"/>
      <c r="C10" s="14" t="s">
        <v>84</v>
      </c>
      <c r="D10" s="12">
        <f>COUNTIF(D22:D51,"SLTA")</f>
        <v>2</v>
      </c>
      <c r="E10" s="11">
        <f t="shared" si="0"/>
        <v>0.08</v>
      </c>
    </row>
    <row r="11" spans="1:15">
      <c r="A11" s="12"/>
      <c r="B11" s="13"/>
      <c r="C11" s="14" t="s">
        <v>86</v>
      </c>
      <c r="D11" s="12">
        <f>COUNTIF(D22:D51,"D1 - D3 - D4")</f>
        <v>4</v>
      </c>
      <c r="E11" s="11">
        <f t="shared" si="0"/>
        <v>0.16</v>
      </c>
    </row>
    <row r="12" spans="1:15">
      <c r="A12" s="12"/>
      <c r="B12" s="13"/>
      <c r="C12" s="14" t="s">
        <v>88</v>
      </c>
      <c r="D12" s="12">
        <f>COUNTIF(D22:D51,"S-1")</f>
        <v>19</v>
      </c>
      <c r="E12" s="11">
        <f t="shared" si="0"/>
        <v>0.76</v>
      </c>
    </row>
    <row r="13" spans="1:15">
      <c r="A13" s="12"/>
      <c r="B13" s="13"/>
      <c r="C13" s="14" t="s">
        <v>89</v>
      </c>
      <c r="D13" s="12">
        <f>COUNTIF(D22:D51,"S-2 ke atas")</f>
        <v>5</v>
      </c>
      <c r="E13" s="11">
        <f t="shared" si="0"/>
        <v>0.2</v>
      </c>
    </row>
    <row r="14" spans="1:15">
      <c r="A14" s="12">
        <v>3</v>
      </c>
      <c r="B14" s="13" t="s">
        <v>91</v>
      </c>
      <c r="C14" s="4" t="s">
        <v>97</v>
      </c>
      <c r="D14" s="15">
        <f>COUNTIF(E22:E51,"Instansi Pemkab Sleman")</f>
        <v>27</v>
      </c>
      <c r="E14" s="11">
        <f t="shared" si="0"/>
        <v>1.08</v>
      </c>
    </row>
    <row r="15" spans="1:15">
      <c r="A15" s="16"/>
      <c r="B15" s="17"/>
      <c r="C15" s="4" t="s">
        <v>98</v>
      </c>
      <c r="D15" s="15">
        <f>COUNTIF(E22:E51,"Pegawai Swasta")</f>
        <v>0</v>
      </c>
      <c r="E15" s="11">
        <f t="shared" si="0"/>
        <v>0</v>
      </c>
    </row>
    <row r="16" spans="1:15">
      <c r="A16" s="16"/>
      <c r="B16" s="17"/>
      <c r="C16" s="4" t="s">
        <v>99</v>
      </c>
      <c r="D16" s="15">
        <f>COUNTIF(E22:E51,"Akademisi")</f>
        <v>0</v>
      </c>
      <c r="E16" s="11">
        <f t="shared" si="0"/>
        <v>0</v>
      </c>
    </row>
    <row r="17" spans="1:15">
      <c r="A17" s="12"/>
      <c r="B17" s="13"/>
      <c r="C17" s="4" t="s">
        <v>100</v>
      </c>
      <c r="D17" s="15">
        <f>COUNTIF(E22:E51,"Masyarakat")</f>
        <v>1</v>
      </c>
      <c r="E17" s="11">
        <f t="shared" si="0"/>
        <v>0.04</v>
      </c>
    </row>
    <row r="18" spans="1:15">
      <c r="A18" s="12"/>
      <c r="B18" s="13"/>
      <c r="C18" s="14" t="s">
        <v>95</v>
      </c>
      <c r="D18" s="15">
        <f>COUNTIF(E22:E51,"Lainnya")</f>
        <v>2</v>
      </c>
      <c r="E18" s="11">
        <f t="shared" si="0"/>
        <v>0.08</v>
      </c>
    </row>
    <row r="19" spans="1:15">
      <c r="A19" s="97"/>
      <c r="B19" s="121"/>
      <c r="C19" s="98"/>
      <c r="D19" s="122"/>
      <c r="E19" s="123"/>
      <c r="F19" s="5">
        <f>AVERAGE(F22:F1000)</f>
        <v>3.7</v>
      </c>
      <c r="G19" s="5">
        <f t="shared" ref="G19:N19" si="1">AVERAGE(G22:G1000)</f>
        <v>3.6666666666666665</v>
      </c>
      <c r="H19" s="5">
        <f t="shared" si="1"/>
        <v>3.7333333333333334</v>
      </c>
      <c r="I19" s="5">
        <f t="shared" si="1"/>
        <v>3.7666666666666666</v>
      </c>
      <c r="J19" s="5">
        <f t="shared" si="1"/>
        <v>3.5666666666666669</v>
      </c>
      <c r="K19" s="5">
        <f t="shared" si="1"/>
        <v>3.7666666666666666</v>
      </c>
      <c r="L19" s="5">
        <f t="shared" si="1"/>
        <v>3.7333333333333334</v>
      </c>
      <c r="M19" s="5">
        <f t="shared" si="1"/>
        <v>3.5</v>
      </c>
      <c r="N19" s="5">
        <f t="shared" si="1"/>
        <v>3.6666666666666665</v>
      </c>
    </row>
    <row r="20" spans="1:15">
      <c r="A20" s="177" t="s">
        <v>124</v>
      </c>
      <c r="B20" s="178"/>
      <c r="C20" s="178"/>
      <c r="D20" s="178"/>
      <c r="E20" s="178"/>
      <c r="F20" s="178"/>
      <c r="G20" s="178"/>
      <c r="H20" s="178"/>
      <c r="I20" s="178"/>
      <c r="J20" s="178"/>
      <c r="K20" s="178"/>
      <c r="L20" s="178"/>
      <c r="M20" s="178"/>
      <c r="N20" s="178"/>
    </row>
    <row r="21" spans="1:15">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3" t="s">
        <v>130</v>
      </c>
    </row>
    <row r="22" spans="1:15">
      <c r="A22">
        <v>1</v>
      </c>
      <c r="B22" s="128">
        <v>30</v>
      </c>
      <c r="C22" t="s">
        <v>131</v>
      </c>
      <c r="D22" t="s">
        <v>88</v>
      </c>
      <c r="E22" t="s">
        <v>97</v>
      </c>
      <c r="F22" s="128">
        <v>4</v>
      </c>
      <c r="G22" s="128">
        <v>4</v>
      </c>
      <c r="H22" s="128">
        <v>4</v>
      </c>
      <c r="I22" s="128">
        <v>4</v>
      </c>
      <c r="J22" s="128">
        <v>4</v>
      </c>
      <c r="K22" s="128">
        <v>4</v>
      </c>
      <c r="L22" s="128">
        <v>4</v>
      </c>
      <c r="M22" s="128">
        <v>4</v>
      </c>
      <c r="N22" s="128">
        <v>4</v>
      </c>
      <c r="O22" s="19" t="s">
        <v>157</v>
      </c>
    </row>
    <row r="23" spans="1:15" ht="43.2">
      <c r="A23">
        <v>2</v>
      </c>
      <c r="B23" s="128">
        <v>57</v>
      </c>
      <c r="C23" t="s">
        <v>135</v>
      </c>
      <c r="D23" t="s">
        <v>137</v>
      </c>
      <c r="E23" t="s">
        <v>97</v>
      </c>
      <c r="F23" s="128">
        <v>4</v>
      </c>
      <c r="G23" s="128">
        <v>4</v>
      </c>
      <c r="H23" s="128">
        <v>4</v>
      </c>
      <c r="I23" s="128">
        <v>4</v>
      </c>
      <c r="J23" s="128">
        <v>3</v>
      </c>
      <c r="K23" s="128">
        <v>4</v>
      </c>
      <c r="L23" s="128">
        <v>4</v>
      </c>
      <c r="M23" s="128">
        <v>2</v>
      </c>
      <c r="N23" s="128">
        <v>3</v>
      </c>
      <c r="O23" s="19" t="s">
        <v>314</v>
      </c>
    </row>
    <row r="24" spans="1:15" ht="43.2">
      <c r="A24">
        <v>3</v>
      </c>
      <c r="B24" s="128">
        <v>57</v>
      </c>
      <c r="C24" t="s">
        <v>135</v>
      </c>
      <c r="D24" t="s">
        <v>137</v>
      </c>
      <c r="E24" t="s">
        <v>97</v>
      </c>
      <c r="F24" s="128">
        <v>4</v>
      </c>
      <c r="G24" s="128">
        <v>4</v>
      </c>
      <c r="H24" s="128">
        <v>4</v>
      </c>
      <c r="I24" s="128">
        <v>4</v>
      </c>
      <c r="J24" s="128">
        <v>3</v>
      </c>
      <c r="K24" s="128">
        <v>4</v>
      </c>
      <c r="L24" s="128">
        <v>4</v>
      </c>
      <c r="M24" s="128">
        <v>2</v>
      </c>
      <c r="N24" s="128">
        <v>3</v>
      </c>
      <c r="O24" s="19" t="s">
        <v>314</v>
      </c>
    </row>
    <row r="25" spans="1:15" ht="43.2">
      <c r="A25">
        <v>4</v>
      </c>
      <c r="B25" s="128">
        <v>57</v>
      </c>
      <c r="C25" t="s">
        <v>135</v>
      </c>
      <c r="D25" t="s">
        <v>137</v>
      </c>
      <c r="E25" t="s">
        <v>97</v>
      </c>
      <c r="F25" s="128">
        <v>4</v>
      </c>
      <c r="G25" s="128">
        <v>4</v>
      </c>
      <c r="H25" s="128">
        <v>4</v>
      </c>
      <c r="I25" s="128">
        <v>4</v>
      </c>
      <c r="J25" s="128">
        <v>3</v>
      </c>
      <c r="K25" s="128">
        <v>4</v>
      </c>
      <c r="L25" s="128">
        <v>4</v>
      </c>
      <c r="M25" s="128">
        <v>2</v>
      </c>
      <c r="N25" s="128">
        <v>3</v>
      </c>
      <c r="O25" s="19" t="s">
        <v>314</v>
      </c>
    </row>
    <row r="26" spans="1:15">
      <c r="A26">
        <v>5</v>
      </c>
      <c r="B26" s="128">
        <v>49</v>
      </c>
      <c r="C26" t="s">
        <v>135</v>
      </c>
      <c r="D26" t="s">
        <v>88</v>
      </c>
      <c r="E26" t="s">
        <v>133</v>
      </c>
      <c r="F26" s="128">
        <v>3</v>
      </c>
      <c r="G26" s="128">
        <v>3</v>
      </c>
      <c r="H26" s="128">
        <v>3</v>
      </c>
      <c r="I26" s="128">
        <v>3</v>
      </c>
      <c r="J26" s="128">
        <v>3</v>
      </c>
      <c r="K26" s="128">
        <v>3</v>
      </c>
      <c r="L26" s="128">
        <v>3</v>
      </c>
      <c r="M26" s="128">
        <v>3</v>
      </c>
      <c r="N26" s="128">
        <v>3</v>
      </c>
      <c r="O26" s="19" t="s">
        <v>315</v>
      </c>
    </row>
    <row r="27" spans="1:15">
      <c r="A27">
        <v>6</v>
      </c>
      <c r="B27" s="128">
        <v>49</v>
      </c>
      <c r="C27" t="s">
        <v>135</v>
      </c>
      <c r="D27" t="s">
        <v>88</v>
      </c>
      <c r="E27" t="s">
        <v>133</v>
      </c>
      <c r="F27" s="128">
        <v>3</v>
      </c>
      <c r="G27" s="128">
        <v>3</v>
      </c>
      <c r="H27" s="128">
        <v>3</v>
      </c>
      <c r="I27" s="128">
        <v>3</v>
      </c>
      <c r="J27" s="128">
        <v>3</v>
      </c>
      <c r="K27" s="128">
        <v>3</v>
      </c>
      <c r="L27" s="128">
        <v>3</v>
      </c>
      <c r="M27" s="128">
        <v>3</v>
      </c>
      <c r="N27" s="128">
        <v>3</v>
      </c>
      <c r="O27" s="19" t="s">
        <v>315</v>
      </c>
    </row>
    <row r="28" spans="1:15">
      <c r="A28">
        <v>7</v>
      </c>
      <c r="B28" s="128">
        <v>54</v>
      </c>
      <c r="C28" t="s">
        <v>131</v>
      </c>
      <c r="D28" t="s">
        <v>88</v>
      </c>
      <c r="E28" t="s">
        <v>97</v>
      </c>
      <c r="F28" s="128">
        <v>4</v>
      </c>
      <c r="G28" s="128">
        <v>4</v>
      </c>
      <c r="H28" s="128">
        <v>4</v>
      </c>
      <c r="I28" s="128">
        <v>4</v>
      </c>
      <c r="J28" s="128">
        <v>4</v>
      </c>
      <c r="K28" s="128">
        <v>4</v>
      </c>
      <c r="L28" s="128">
        <v>4</v>
      </c>
      <c r="M28" s="128">
        <v>4</v>
      </c>
      <c r="N28" s="128">
        <v>4</v>
      </c>
      <c r="O28" s="19" t="s">
        <v>134</v>
      </c>
    </row>
    <row r="29" spans="1:15">
      <c r="A29">
        <v>8</v>
      </c>
      <c r="B29" s="128">
        <v>41</v>
      </c>
      <c r="C29" t="s">
        <v>131</v>
      </c>
      <c r="D29" t="s">
        <v>86</v>
      </c>
      <c r="E29" t="s">
        <v>97</v>
      </c>
      <c r="F29" s="128">
        <v>4</v>
      </c>
      <c r="G29" s="128">
        <v>4</v>
      </c>
      <c r="H29" s="128">
        <v>4</v>
      </c>
      <c r="I29" s="128">
        <v>4</v>
      </c>
      <c r="J29" s="128">
        <v>4</v>
      </c>
      <c r="K29" s="128">
        <v>4</v>
      </c>
      <c r="L29" s="128">
        <v>4</v>
      </c>
      <c r="M29" s="128">
        <v>4</v>
      </c>
      <c r="N29" s="128">
        <v>4</v>
      </c>
      <c r="O29" s="19" t="s">
        <v>316</v>
      </c>
    </row>
    <row r="30" spans="1:15">
      <c r="A30">
        <v>9</v>
      </c>
      <c r="B30" s="128">
        <v>57</v>
      </c>
      <c r="C30" t="s">
        <v>135</v>
      </c>
      <c r="D30" t="s">
        <v>88</v>
      </c>
      <c r="E30" t="s">
        <v>97</v>
      </c>
      <c r="F30" s="128">
        <v>4</v>
      </c>
      <c r="G30" s="128">
        <v>4</v>
      </c>
      <c r="H30" s="128">
        <v>4</v>
      </c>
      <c r="I30" s="128">
        <v>4</v>
      </c>
      <c r="J30" s="128">
        <v>4</v>
      </c>
      <c r="K30" s="128">
        <v>4</v>
      </c>
      <c r="L30" s="128">
        <v>4</v>
      </c>
      <c r="M30" s="128">
        <v>4</v>
      </c>
      <c r="N30" s="128">
        <v>4</v>
      </c>
      <c r="O30" s="19" t="s">
        <v>317</v>
      </c>
    </row>
    <row r="31" spans="1:15">
      <c r="A31">
        <v>10</v>
      </c>
      <c r="B31" s="128">
        <v>33</v>
      </c>
      <c r="C31" t="s">
        <v>131</v>
      </c>
      <c r="D31" t="s">
        <v>88</v>
      </c>
      <c r="E31" t="s">
        <v>97</v>
      </c>
      <c r="F31" s="128">
        <v>3</v>
      </c>
      <c r="G31" s="128">
        <v>3</v>
      </c>
      <c r="H31" s="128">
        <v>3</v>
      </c>
      <c r="I31" s="128">
        <v>3</v>
      </c>
      <c r="J31" s="128">
        <v>3</v>
      </c>
      <c r="K31" s="128">
        <v>3</v>
      </c>
      <c r="L31" s="128">
        <v>3</v>
      </c>
      <c r="M31" s="128">
        <v>3</v>
      </c>
      <c r="N31" s="128">
        <v>3</v>
      </c>
      <c r="O31" s="19" t="s">
        <v>318</v>
      </c>
    </row>
    <row r="32" spans="1:15">
      <c r="A32">
        <v>11</v>
      </c>
      <c r="B32" s="128">
        <v>34</v>
      </c>
      <c r="C32" t="s">
        <v>131</v>
      </c>
      <c r="D32" t="s">
        <v>88</v>
      </c>
      <c r="E32" t="s">
        <v>97</v>
      </c>
      <c r="F32" s="128">
        <v>4</v>
      </c>
      <c r="G32" s="128">
        <v>4</v>
      </c>
      <c r="H32" s="128">
        <v>4</v>
      </c>
      <c r="I32" s="128">
        <v>4</v>
      </c>
      <c r="J32" s="128">
        <v>4</v>
      </c>
      <c r="K32" s="128">
        <v>4</v>
      </c>
      <c r="L32" s="128">
        <v>4</v>
      </c>
      <c r="M32" s="128">
        <v>4</v>
      </c>
      <c r="N32" s="128">
        <v>4</v>
      </c>
      <c r="O32" s="19" t="s">
        <v>184</v>
      </c>
    </row>
    <row r="33" spans="1:15">
      <c r="A33">
        <v>12</v>
      </c>
      <c r="B33" s="128">
        <v>29</v>
      </c>
      <c r="C33" t="s">
        <v>131</v>
      </c>
      <c r="D33" t="s">
        <v>88</v>
      </c>
      <c r="E33" t="s">
        <v>97</v>
      </c>
      <c r="F33" s="128">
        <v>4</v>
      </c>
      <c r="G33" s="128">
        <v>4</v>
      </c>
      <c r="H33" s="128">
        <v>4</v>
      </c>
      <c r="I33" s="128">
        <v>4</v>
      </c>
      <c r="J33" s="128">
        <v>4</v>
      </c>
      <c r="K33" s="128">
        <v>4</v>
      </c>
      <c r="L33" s="128">
        <v>4</v>
      </c>
      <c r="M33" s="128">
        <v>4</v>
      </c>
      <c r="N33" s="128">
        <v>4</v>
      </c>
      <c r="O33" s="19" t="s">
        <v>319</v>
      </c>
    </row>
    <row r="34" spans="1:15">
      <c r="A34">
        <v>13</v>
      </c>
      <c r="B34" s="128">
        <v>29</v>
      </c>
      <c r="C34" t="s">
        <v>131</v>
      </c>
      <c r="D34" t="s">
        <v>88</v>
      </c>
      <c r="E34" t="s">
        <v>97</v>
      </c>
      <c r="F34" s="128">
        <v>4</v>
      </c>
      <c r="G34" s="128">
        <v>4</v>
      </c>
      <c r="H34" s="128">
        <v>4</v>
      </c>
      <c r="I34" s="128">
        <v>4</v>
      </c>
      <c r="J34" s="128">
        <v>4</v>
      </c>
      <c r="K34" s="128">
        <v>4</v>
      </c>
      <c r="L34" s="128">
        <v>4</v>
      </c>
      <c r="M34" s="128">
        <v>4</v>
      </c>
      <c r="N34" s="128">
        <v>4</v>
      </c>
      <c r="O34" s="19" t="s">
        <v>320</v>
      </c>
    </row>
    <row r="35" spans="1:15">
      <c r="A35">
        <v>14</v>
      </c>
      <c r="B35" s="128">
        <v>54</v>
      </c>
      <c r="C35" t="s">
        <v>131</v>
      </c>
      <c r="D35" t="s">
        <v>88</v>
      </c>
      <c r="E35" t="s">
        <v>97</v>
      </c>
      <c r="F35" s="128">
        <v>4</v>
      </c>
      <c r="G35" s="128">
        <v>4</v>
      </c>
      <c r="H35" s="128">
        <v>4</v>
      </c>
      <c r="I35" s="128">
        <v>4</v>
      </c>
      <c r="J35" s="128">
        <v>4</v>
      </c>
      <c r="K35" s="128">
        <v>4</v>
      </c>
      <c r="L35" s="128">
        <v>4</v>
      </c>
      <c r="M35" s="128">
        <v>4</v>
      </c>
      <c r="N35" s="128">
        <v>4</v>
      </c>
      <c r="O35" s="19" t="s">
        <v>321</v>
      </c>
    </row>
    <row r="36" spans="1:15">
      <c r="A36">
        <v>15</v>
      </c>
      <c r="B36" s="128">
        <v>29</v>
      </c>
      <c r="C36" t="s">
        <v>131</v>
      </c>
      <c r="D36" t="s">
        <v>88</v>
      </c>
      <c r="E36" t="s">
        <v>97</v>
      </c>
      <c r="F36" s="128">
        <v>4</v>
      </c>
      <c r="G36" s="128">
        <v>4</v>
      </c>
      <c r="H36" s="128">
        <v>4</v>
      </c>
      <c r="I36" s="128">
        <v>4</v>
      </c>
      <c r="J36" s="128">
        <v>4</v>
      </c>
      <c r="K36" s="128">
        <v>4</v>
      </c>
      <c r="L36" s="128">
        <v>4</v>
      </c>
      <c r="M36" s="128">
        <v>4</v>
      </c>
      <c r="N36" s="128">
        <v>4</v>
      </c>
      <c r="O36" s="19" t="s">
        <v>322</v>
      </c>
    </row>
    <row r="37" spans="1:15">
      <c r="A37">
        <v>16</v>
      </c>
      <c r="B37" s="128">
        <v>40</v>
      </c>
      <c r="C37" t="s">
        <v>131</v>
      </c>
      <c r="D37" t="s">
        <v>86</v>
      </c>
      <c r="E37" t="s">
        <v>97</v>
      </c>
      <c r="F37" s="128">
        <v>4</v>
      </c>
      <c r="G37" s="128">
        <v>4</v>
      </c>
      <c r="H37" s="128">
        <v>4</v>
      </c>
      <c r="I37" s="128">
        <v>4</v>
      </c>
      <c r="J37" s="128">
        <v>4</v>
      </c>
      <c r="K37" s="128">
        <v>4</v>
      </c>
      <c r="L37" s="128">
        <v>4</v>
      </c>
      <c r="M37" s="128">
        <v>4</v>
      </c>
      <c r="N37" s="128">
        <v>4</v>
      </c>
      <c r="O37" s="19" t="s">
        <v>323</v>
      </c>
    </row>
    <row r="38" spans="1:15">
      <c r="A38">
        <v>17</v>
      </c>
      <c r="B38" s="128">
        <v>48</v>
      </c>
      <c r="C38" t="s">
        <v>131</v>
      </c>
      <c r="D38" t="s">
        <v>137</v>
      </c>
      <c r="E38" t="s">
        <v>97</v>
      </c>
      <c r="F38" s="128">
        <v>4</v>
      </c>
      <c r="G38" s="128">
        <v>4</v>
      </c>
      <c r="H38" s="128">
        <v>4</v>
      </c>
      <c r="I38" s="128">
        <v>4</v>
      </c>
      <c r="J38" s="128">
        <v>4</v>
      </c>
      <c r="K38" s="128">
        <v>4</v>
      </c>
      <c r="L38" s="128">
        <v>4</v>
      </c>
      <c r="M38" s="128">
        <v>4</v>
      </c>
      <c r="N38" s="128">
        <v>4</v>
      </c>
      <c r="O38" s="19" t="s">
        <v>324</v>
      </c>
    </row>
    <row r="39" spans="1:15">
      <c r="A39">
        <v>18</v>
      </c>
      <c r="B39" s="128">
        <v>34</v>
      </c>
      <c r="C39" t="s">
        <v>131</v>
      </c>
      <c r="D39" t="s">
        <v>88</v>
      </c>
      <c r="E39" t="s">
        <v>97</v>
      </c>
      <c r="F39" s="128">
        <v>4</v>
      </c>
      <c r="G39" s="128">
        <v>4</v>
      </c>
      <c r="H39" s="128">
        <v>4</v>
      </c>
      <c r="I39" s="128">
        <v>4</v>
      </c>
      <c r="J39" s="128">
        <v>4</v>
      </c>
      <c r="K39" s="128">
        <v>4</v>
      </c>
      <c r="L39" s="128">
        <v>4</v>
      </c>
      <c r="M39" s="128">
        <v>3</v>
      </c>
      <c r="N39" s="128">
        <v>4</v>
      </c>
      <c r="O39" s="19" t="s">
        <v>142</v>
      </c>
    </row>
    <row r="40" spans="1:15">
      <c r="A40">
        <v>19</v>
      </c>
      <c r="B40" s="128">
        <v>33</v>
      </c>
      <c r="C40" t="s">
        <v>135</v>
      </c>
      <c r="D40" t="s">
        <v>84</v>
      </c>
      <c r="E40" t="s">
        <v>97</v>
      </c>
      <c r="F40" s="128">
        <v>3</v>
      </c>
      <c r="G40" s="128">
        <v>3</v>
      </c>
      <c r="H40" s="128">
        <v>3</v>
      </c>
      <c r="I40" s="128">
        <v>3</v>
      </c>
      <c r="J40" s="128">
        <v>3</v>
      </c>
      <c r="K40" s="128">
        <v>3</v>
      </c>
      <c r="L40" s="128">
        <v>3</v>
      </c>
      <c r="M40" s="128">
        <v>3</v>
      </c>
      <c r="N40" s="128">
        <v>3</v>
      </c>
      <c r="O40" s="19" t="s">
        <v>325</v>
      </c>
    </row>
    <row r="41" spans="1:15">
      <c r="A41">
        <v>20</v>
      </c>
      <c r="B41" s="128">
        <v>30</v>
      </c>
      <c r="C41" t="s">
        <v>135</v>
      </c>
      <c r="D41" t="s">
        <v>88</v>
      </c>
      <c r="E41" t="s">
        <v>97</v>
      </c>
      <c r="F41" s="128">
        <v>3</v>
      </c>
      <c r="G41" s="128">
        <v>3</v>
      </c>
      <c r="H41" s="128">
        <v>3</v>
      </c>
      <c r="I41" s="128">
        <v>3</v>
      </c>
      <c r="J41" s="128">
        <v>3</v>
      </c>
      <c r="K41" s="128">
        <v>3</v>
      </c>
      <c r="L41" s="128">
        <v>3</v>
      </c>
      <c r="M41" s="128">
        <v>3</v>
      </c>
      <c r="N41" s="128">
        <v>3</v>
      </c>
      <c r="O41" s="19" t="s">
        <v>326</v>
      </c>
    </row>
    <row r="42" spans="1:15">
      <c r="A42">
        <v>21</v>
      </c>
      <c r="B42" s="128">
        <v>35</v>
      </c>
      <c r="C42" t="s">
        <v>135</v>
      </c>
      <c r="D42" t="s">
        <v>88</v>
      </c>
      <c r="E42" t="s">
        <v>97</v>
      </c>
      <c r="F42" s="128">
        <v>3</v>
      </c>
      <c r="G42" s="128">
        <v>3</v>
      </c>
      <c r="H42" s="128">
        <v>3</v>
      </c>
      <c r="I42" s="128">
        <v>3</v>
      </c>
      <c r="J42" s="128">
        <v>3</v>
      </c>
      <c r="K42" s="128">
        <v>3</v>
      </c>
      <c r="L42" s="128">
        <v>3</v>
      </c>
      <c r="M42" s="128">
        <v>3</v>
      </c>
      <c r="N42" s="128">
        <v>3</v>
      </c>
      <c r="O42" s="19" t="s">
        <v>148</v>
      </c>
    </row>
    <row r="43" spans="1:15">
      <c r="A43">
        <v>22</v>
      </c>
      <c r="B43" s="128">
        <v>38</v>
      </c>
      <c r="C43" t="s">
        <v>135</v>
      </c>
      <c r="D43" t="s">
        <v>88</v>
      </c>
      <c r="E43" t="s">
        <v>97</v>
      </c>
      <c r="F43" s="128">
        <v>3</v>
      </c>
      <c r="G43" s="128">
        <v>3</v>
      </c>
      <c r="H43" s="128">
        <v>3</v>
      </c>
      <c r="I43" s="128">
        <v>4</v>
      </c>
      <c r="J43" s="128">
        <v>3</v>
      </c>
      <c r="K43" s="128">
        <v>4</v>
      </c>
      <c r="L43" s="128">
        <v>3</v>
      </c>
      <c r="M43" s="128">
        <v>3</v>
      </c>
      <c r="N43" s="128">
        <v>4</v>
      </c>
      <c r="O43" s="19" t="s">
        <v>207</v>
      </c>
    </row>
    <row r="44" spans="1:15" ht="28.8">
      <c r="A44">
        <v>23</v>
      </c>
      <c r="B44" s="128">
        <v>49</v>
      </c>
      <c r="C44" t="s">
        <v>135</v>
      </c>
      <c r="D44" t="s">
        <v>88</v>
      </c>
      <c r="E44" t="s">
        <v>97</v>
      </c>
      <c r="F44" s="128">
        <v>4</v>
      </c>
      <c r="G44" s="128">
        <v>4</v>
      </c>
      <c r="H44" s="128">
        <v>4</v>
      </c>
      <c r="I44" s="128">
        <v>4</v>
      </c>
      <c r="J44" s="128">
        <v>4</v>
      </c>
      <c r="K44" s="128">
        <v>4</v>
      </c>
      <c r="L44" s="128">
        <v>4</v>
      </c>
      <c r="M44" s="128">
        <v>4</v>
      </c>
      <c r="N44" s="128">
        <v>4</v>
      </c>
      <c r="O44" s="19" t="s">
        <v>327</v>
      </c>
    </row>
    <row r="45" spans="1:15">
      <c r="A45">
        <v>24</v>
      </c>
      <c r="B45" s="128">
        <v>29</v>
      </c>
      <c r="C45" t="s">
        <v>135</v>
      </c>
      <c r="D45" t="s">
        <v>88</v>
      </c>
      <c r="E45" t="s">
        <v>100</v>
      </c>
      <c r="F45" s="128">
        <v>4</v>
      </c>
      <c r="G45" s="128">
        <v>4</v>
      </c>
      <c r="H45" s="128">
        <v>4</v>
      </c>
      <c r="I45" s="128">
        <v>4</v>
      </c>
      <c r="J45" s="128">
        <v>4</v>
      </c>
      <c r="K45" s="128">
        <v>4</v>
      </c>
      <c r="L45" s="128">
        <v>4</v>
      </c>
      <c r="M45" s="128">
        <v>4</v>
      </c>
      <c r="N45" s="128">
        <v>4</v>
      </c>
      <c r="O45" s="19" t="s">
        <v>328</v>
      </c>
    </row>
    <row r="46" spans="1:15">
      <c r="A46">
        <v>25</v>
      </c>
      <c r="B46" s="128">
        <v>43</v>
      </c>
      <c r="C46" t="s">
        <v>135</v>
      </c>
      <c r="D46" t="s">
        <v>88</v>
      </c>
      <c r="E46" t="s">
        <v>97</v>
      </c>
      <c r="F46" s="128">
        <v>3</v>
      </c>
      <c r="G46" s="128">
        <v>3</v>
      </c>
      <c r="H46" s="128">
        <v>3</v>
      </c>
      <c r="I46" s="128">
        <v>3</v>
      </c>
      <c r="J46" s="128">
        <v>3</v>
      </c>
      <c r="K46" s="128">
        <v>3</v>
      </c>
      <c r="L46" s="128">
        <v>3</v>
      </c>
      <c r="M46" s="128">
        <v>3</v>
      </c>
      <c r="N46" s="128">
        <v>3</v>
      </c>
      <c r="O46" s="19" t="s">
        <v>329</v>
      </c>
    </row>
    <row r="47" spans="1:15">
      <c r="A47">
        <v>26</v>
      </c>
      <c r="B47" s="128">
        <v>52</v>
      </c>
      <c r="C47" t="s">
        <v>135</v>
      </c>
      <c r="D47" t="s">
        <v>86</v>
      </c>
      <c r="E47" t="s">
        <v>97</v>
      </c>
      <c r="F47" s="128">
        <v>4</v>
      </c>
      <c r="G47" s="128">
        <v>4</v>
      </c>
      <c r="H47" s="128">
        <v>4</v>
      </c>
      <c r="I47" s="128">
        <v>4</v>
      </c>
      <c r="J47" s="128">
        <v>4</v>
      </c>
      <c r="K47" s="128">
        <v>4</v>
      </c>
      <c r="L47" s="128">
        <v>4</v>
      </c>
      <c r="M47" s="128">
        <v>4</v>
      </c>
      <c r="N47" s="128">
        <v>4</v>
      </c>
      <c r="O47" s="19" t="s">
        <v>159</v>
      </c>
    </row>
    <row r="48" spans="1:15">
      <c r="A48">
        <v>27</v>
      </c>
      <c r="B48" s="128">
        <v>41</v>
      </c>
      <c r="C48" t="s">
        <v>131</v>
      </c>
      <c r="D48" t="s">
        <v>86</v>
      </c>
      <c r="E48" t="s">
        <v>97</v>
      </c>
      <c r="F48" s="128">
        <v>4</v>
      </c>
      <c r="G48" s="128">
        <v>4</v>
      </c>
      <c r="H48" s="128">
        <v>4</v>
      </c>
      <c r="I48" s="128">
        <v>4</v>
      </c>
      <c r="J48" s="128">
        <v>4</v>
      </c>
      <c r="K48" s="128">
        <v>4</v>
      </c>
      <c r="L48" s="128">
        <v>4</v>
      </c>
      <c r="M48" s="128">
        <v>4</v>
      </c>
      <c r="N48" s="128">
        <v>4</v>
      </c>
      <c r="O48" s="19" t="s">
        <v>330</v>
      </c>
    </row>
    <row r="49" spans="1:15">
      <c r="A49">
        <v>28</v>
      </c>
      <c r="B49" s="128">
        <v>41</v>
      </c>
      <c r="C49" t="s">
        <v>131</v>
      </c>
      <c r="D49" t="s">
        <v>88</v>
      </c>
      <c r="E49" t="s">
        <v>97</v>
      </c>
      <c r="F49" s="128">
        <v>3</v>
      </c>
      <c r="G49" s="128">
        <v>3</v>
      </c>
      <c r="H49" s="128">
        <v>4</v>
      </c>
      <c r="I49" s="128">
        <v>4</v>
      </c>
      <c r="J49" s="128">
        <v>3</v>
      </c>
      <c r="K49" s="128">
        <v>4</v>
      </c>
      <c r="L49" s="128">
        <v>4</v>
      </c>
      <c r="M49" s="128">
        <v>4</v>
      </c>
      <c r="N49" s="128">
        <v>4</v>
      </c>
      <c r="O49" s="19" t="s">
        <v>331</v>
      </c>
    </row>
    <row r="50" spans="1:15">
      <c r="A50">
        <v>29</v>
      </c>
      <c r="B50" s="128">
        <v>50</v>
      </c>
      <c r="C50" t="s">
        <v>131</v>
      </c>
      <c r="D50" t="s">
        <v>137</v>
      </c>
      <c r="E50" t="s">
        <v>97</v>
      </c>
      <c r="F50" s="128">
        <v>4</v>
      </c>
      <c r="G50" s="128">
        <v>4</v>
      </c>
      <c r="H50" s="128">
        <v>4</v>
      </c>
      <c r="I50" s="128">
        <v>4</v>
      </c>
      <c r="J50" s="128">
        <v>3</v>
      </c>
      <c r="K50" s="128">
        <v>4</v>
      </c>
      <c r="L50" s="128">
        <v>4</v>
      </c>
      <c r="M50" s="128">
        <v>4</v>
      </c>
      <c r="N50" s="128">
        <v>4</v>
      </c>
      <c r="O50" s="19" t="s">
        <v>332</v>
      </c>
    </row>
    <row r="51" spans="1:15" ht="28.8">
      <c r="A51">
        <v>30</v>
      </c>
      <c r="B51" s="128">
        <v>32</v>
      </c>
      <c r="C51" t="s">
        <v>131</v>
      </c>
      <c r="D51" t="s">
        <v>84</v>
      </c>
      <c r="E51" t="s">
        <v>97</v>
      </c>
      <c r="F51" s="128">
        <v>4</v>
      </c>
      <c r="G51" s="128">
        <v>3</v>
      </c>
      <c r="H51" s="128">
        <v>4</v>
      </c>
      <c r="I51" s="128">
        <v>4</v>
      </c>
      <c r="J51" s="128">
        <v>4</v>
      </c>
      <c r="K51" s="128">
        <v>4</v>
      </c>
      <c r="L51" s="128">
        <v>4</v>
      </c>
      <c r="M51" s="128">
        <v>4</v>
      </c>
      <c r="N51" s="128">
        <v>4</v>
      </c>
      <c r="O51" s="19" t="s">
        <v>333</v>
      </c>
    </row>
  </sheetData>
  <mergeCells count="4">
    <mergeCell ref="D1:K1"/>
    <mergeCell ref="D2:K2"/>
    <mergeCell ref="A4:D4"/>
    <mergeCell ref="A20:N2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O79"/>
  <sheetViews>
    <sheetView topLeftCell="D59" workbookViewId="0">
      <selection activeCell="O67" sqref="O67"/>
    </sheetView>
  </sheetViews>
  <sheetFormatPr defaultColWidth="9" defaultRowHeight="14.4"/>
  <cols>
    <col min="1" max="1" width="4.6640625" customWidth="1"/>
    <col min="2" max="2" width="16.33203125" customWidth="1"/>
    <col min="3" max="3" width="22.5546875" customWidth="1"/>
    <col min="4" max="4" width="16" customWidth="1"/>
    <col min="5" max="5" width="21.6640625" customWidth="1"/>
    <col min="6" max="14" width="4.44140625" bestFit="1" customWidth="1"/>
    <col min="15" max="15" width="62.6640625" customWidth="1"/>
  </cols>
  <sheetData>
    <row r="1" spans="1:11" ht="18">
      <c r="A1" s="1"/>
      <c r="B1" s="1"/>
      <c r="C1" s="1"/>
      <c r="D1" s="174" t="s">
        <v>208</v>
      </c>
      <c r="E1" s="174"/>
      <c r="F1" s="174"/>
      <c r="G1" s="174"/>
      <c r="H1" s="174"/>
      <c r="I1" s="174"/>
      <c r="J1" s="174"/>
      <c r="K1" s="174"/>
    </row>
    <row r="2" spans="1:11" ht="18">
      <c r="A2" s="1"/>
      <c r="B2" s="1"/>
      <c r="C2" s="1"/>
      <c r="D2" s="174" t="s">
        <v>122</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COUNTIF(C22:C79,"Laki-Laki")</f>
        <v>17</v>
      </c>
      <c r="E6" s="11">
        <f>+D6/33</f>
        <v>0.51515151515151514</v>
      </c>
    </row>
    <row r="7" spans="1:11">
      <c r="A7" s="12"/>
      <c r="B7" s="13"/>
      <c r="C7" s="14" t="s">
        <v>77</v>
      </c>
      <c r="D7" s="12">
        <f>COUNTIF(C22:C79,"Perempuan")</f>
        <v>41</v>
      </c>
      <c r="E7" s="11">
        <f>+D7/33</f>
        <v>1.2424242424242424</v>
      </c>
    </row>
    <row r="8" spans="1:11">
      <c r="A8" s="12">
        <v>2</v>
      </c>
      <c r="B8" s="13" t="s">
        <v>79</v>
      </c>
      <c r="C8" s="14" t="s">
        <v>80</v>
      </c>
      <c r="D8" s="12">
        <f>COUNTIF(D22:D79,"SD Kebawah")</f>
        <v>0</v>
      </c>
      <c r="E8" s="11">
        <f t="shared" ref="E8:E18" si="0">+D8/33</f>
        <v>0</v>
      </c>
    </row>
    <row r="9" spans="1:11">
      <c r="A9" s="12"/>
      <c r="B9" s="13"/>
      <c r="C9" s="14" t="s">
        <v>82</v>
      </c>
      <c r="D9" s="12">
        <f>COUNTIF(D22:D79,"SLTP")</f>
        <v>0</v>
      </c>
      <c r="E9" s="11">
        <f t="shared" si="0"/>
        <v>0</v>
      </c>
    </row>
    <row r="10" spans="1:11">
      <c r="A10" s="12"/>
      <c r="B10" s="13"/>
      <c r="C10" s="14" t="s">
        <v>84</v>
      </c>
      <c r="D10" s="12">
        <f>COUNTIF(D22:D79,"SLTA")</f>
        <v>5</v>
      </c>
      <c r="E10" s="11">
        <f t="shared" si="0"/>
        <v>0.15151515151515152</v>
      </c>
    </row>
    <row r="11" spans="1:11">
      <c r="A11" s="12"/>
      <c r="B11" s="13"/>
      <c r="C11" s="14" t="s">
        <v>86</v>
      </c>
      <c r="D11" s="12">
        <f>COUNTIF(D22:D79,"D1 - D3 - D4")</f>
        <v>19</v>
      </c>
      <c r="E11" s="11">
        <f t="shared" si="0"/>
        <v>0.5757575757575758</v>
      </c>
    </row>
    <row r="12" spans="1:11">
      <c r="A12" s="12"/>
      <c r="B12" s="13"/>
      <c r="C12" s="14" t="s">
        <v>88</v>
      </c>
      <c r="D12" s="12">
        <f>COUNTIF(D22:D79,"S-1")</f>
        <v>24</v>
      </c>
      <c r="E12" s="11">
        <f t="shared" si="0"/>
        <v>0.72727272727272729</v>
      </c>
    </row>
    <row r="13" spans="1:11">
      <c r="A13" s="12"/>
      <c r="B13" s="13"/>
      <c r="C13" s="14" t="s">
        <v>89</v>
      </c>
      <c r="D13" s="12">
        <f>COUNTIF(D22:D79,"S-2 ke atas")</f>
        <v>10</v>
      </c>
      <c r="E13" s="11">
        <f t="shared" si="0"/>
        <v>0.30303030303030304</v>
      </c>
    </row>
    <row r="14" spans="1:11">
      <c r="A14" s="12">
        <v>3</v>
      </c>
      <c r="B14" s="13" t="s">
        <v>91</v>
      </c>
      <c r="C14" s="4" t="s">
        <v>97</v>
      </c>
      <c r="D14" s="15">
        <f>COUNTIF(E22:E79,"Instansi Pemkab Sleman")</f>
        <v>36</v>
      </c>
      <c r="E14" s="11">
        <f t="shared" si="0"/>
        <v>1.0909090909090908</v>
      </c>
    </row>
    <row r="15" spans="1:11">
      <c r="A15" s="16"/>
      <c r="B15" s="17"/>
      <c r="C15" s="4" t="s">
        <v>98</v>
      </c>
      <c r="D15" s="15">
        <f>COUNTIF(E22:E79,"Pegawai Swasta")</f>
        <v>16</v>
      </c>
      <c r="E15" s="11">
        <f t="shared" si="0"/>
        <v>0.48484848484848486</v>
      </c>
    </row>
    <row r="16" spans="1:11">
      <c r="A16" s="16"/>
      <c r="B16" s="17"/>
      <c r="C16" s="4" t="s">
        <v>99</v>
      </c>
      <c r="D16" s="15">
        <f>COUNTIF(E22:E79,"Akademisi")</f>
        <v>2</v>
      </c>
      <c r="E16" s="11">
        <f t="shared" si="0"/>
        <v>6.0606060606060608E-2</v>
      </c>
    </row>
    <row r="17" spans="1:15">
      <c r="A17" s="12"/>
      <c r="B17" s="13"/>
      <c r="C17" s="4" t="s">
        <v>100</v>
      </c>
      <c r="D17" s="15">
        <f>COUNTIF(E22:E79,"Masyarakat")</f>
        <v>2</v>
      </c>
      <c r="E17" s="11">
        <f t="shared" si="0"/>
        <v>6.0606060606060608E-2</v>
      </c>
    </row>
    <row r="18" spans="1:15">
      <c r="A18" s="12"/>
      <c r="B18" s="13"/>
      <c r="C18" s="14" t="s">
        <v>95</v>
      </c>
      <c r="D18" s="15">
        <f>COUNTIF(E22:E79,"Lainnya")</f>
        <v>1</v>
      </c>
      <c r="E18" s="11">
        <f t="shared" si="0"/>
        <v>3.0303030303030304E-2</v>
      </c>
    </row>
    <row r="19" spans="1:15">
      <c r="A19" s="97"/>
      <c r="B19" s="121"/>
      <c r="C19" s="98"/>
      <c r="D19" s="122"/>
      <c r="E19" s="123"/>
      <c r="F19" s="5">
        <f>AVERAGE(F22:F1000)</f>
        <v>3.6379310344827585</v>
      </c>
      <c r="G19" s="5">
        <f t="shared" ref="G19:N19" si="1">AVERAGE(G22:G1000)</f>
        <v>3.6896551724137931</v>
      </c>
      <c r="H19" s="5">
        <f t="shared" si="1"/>
        <v>3.6724137931034484</v>
      </c>
      <c r="I19" s="5">
        <f t="shared" si="1"/>
        <v>3.6724137931034484</v>
      </c>
      <c r="J19" s="5">
        <f t="shared" si="1"/>
        <v>3.603448275862069</v>
      </c>
      <c r="K19" s="5">
        <f t="shared" si="1"/>
        <v>3.7241379310344827</v>
      </c>
      <c r="L19" s="5">
        <f t="shared" si="1"/>
        <v>3.7241379310344827</v>
      </c>
      <c r="M19" s="5">
        <f t="shared" si="1"/>
        <v>3.6379310344827585</v>
      </c>
      <c r="N19" s="5">
        <f t="shared" si="1"/>
        <v>3.5517241379310347</v>
      </c>
    </row>
    <row r="20" spans="1:15">
      <c r="A20" s="177" t="s">
        <v>124</v>
      </c>
      <c r="B20" s="178"/>
      <c r="C20" s="178"/>
      <c r="D20" s="178"/>
      <c r="E20" s="178"/>
      <c r="F20" s="178"/>
      <c r="G20" s="178"/>
      <c r="H20" s="178"/>
      <c r="I20" s="178"/>
      <c r="J20" s="178"/>
      <c r="K20" s="178"/>
      <c r="L20" s="178"/>
      <c r="M20" s="178"/>
      <c r="N20" s="178"/>
    </row>
    <row r="21" spans="1:15">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row>
    <row r="22" spans="1:15">
      <c r="A22">
        <v>1</v>
      </c>
      <c r="B22" s="128">
        <v>41</v>
      </c>
      <c r="C22" t="s">
        <v>131</v>
      </c>
      <c r="D22" t="s">
        <v>137</v>
      </c>
      <c r="E22" t="s">
        <v>97</v>
      </c>
      <c r="F22" s="128">
        <v>3</v>
      </c>
      <c r="G22" s="128">
        <v>3</v>
      </c>
      <c r="H22" s="128">
        <v>3</v>
      </c>
      <c r="I22" s="128">
        <v>3</v>
      </c>
      <c r="J22" s="128">
        <v>3</v>
      </c>
      <c r="K22" s="128">
        <v>3</v>
      </c>
      <c r="L22" s="128">
        <v>3</v>
      </c>
      <c r="M22" s="128">
        <v>3</v>
      </c>
      <c r="N22" s="128">
        <v>3</v>
      </c>
      <c r="O22" t="s">
        <v>334</v>
      </c>
    </row>
    <row r="23" spans="1:15">
      <c r="A23">
        <v>2</v>
      </c>
      <c r="B23" s="128">
        <v>38</v>
      </c>
      <c r="C23" t="s">
        <v>131</v>
      </c>
      <c r="D23" t="s">
        <v>86</v>
      </c>
      <c r="E23" t="s">
        <v>97</v>
      </c>
      <c r="F23" s="128">
        <v>4</v>
      </c>
      <c r="G23" s="128">
        <v>4</v>
      </c>
      <c r="H23" s="128">
        <v>4</v>
      </c>
      <c r="I23" s="128">
        <v>4</v>
      </c>
      <c r="J23" s="128">
        <v>4</v>
      </c>
      <c r="K23" s="128">
        <v>4</v>
      </c>
      <c r="L23" s="128">
        <v>4</v>
      </c>
      <c r="M23" s="128">
        <v>4</v>
      </c>
      <c r="N23" s="128">
        <v>3</v>
      </c>
      <c r="O23" t="s">
        <v>145</v>
      </c>
    </row>
    <row r="24" spans="1:15">
      <c r="A24">
        <v>3</v>
      </c>
      <c r="B24" s="128">
        <v>48</v>
      </c>
      <c r="C24" t="s">
        <v>131</v>
      </c>
      <c r="D24" t="s">
        <v>137</v>
      </c>
      <c r="E24" t="s">
        <v>97</v>
      </c>
      <c r="F24" s="128">
        <v>4</v>
      </c>
      <c r="G24" s="128">
        <v>4</v>
      </c>
      <c r="H24" s="128">
        <v>4</v>
      </c>
      <c r="I24" s="128">
        <v>4</v>
      </c>
      <c r="J24" s="128">
        <v>4</v>
      </c>
      <c r="K24" s="128">
        <v>4</v>
      </c>
      <c r="L24" s="128">
        <v>4</v>
      </c>
      <c r="M24" s="128">
        <v>4</v>
      </c>
      <c r="N24" s="128">
        <v>4</v>
      </c>
      <c r="O24" t="s">
        <v>134</v>
      </c>
    </row>
    <row r="25" spans="1:15">
      <c r="A25">
        <v>4</v>
      </c>
      <c r="B25" s="128">
        <v>43</v>
      </c>
      <c r="C25" t="s">
        <v>131</v>
      </c>
      <c r="D25" t="s">
        <v>88</v>
      </c>
      <c r="E25" t="s">
        <v>97</v>
      </c>
      <c r="F25" s="128">
        <v>3</v>
      </c>
      <c r="G25" s="128">
        <v>3</v>
      </c>
      <c r="H25" s="128">
        <v>3</v>
      </c>
      <c r="I25" s="128">
        <v>3</v>
      </c>
      <c r="J25" s="128">
        <v>4</v>
      </c>
      <c r="K25" s="128">
        <v>4</v>
      </c>
      <c r="L25" s="128">
        <v>4</v>
      </c>
      <c r="M25" s="128">
        <v>3</v>
      </c>
      <c r="N25" s="128">
        <v>3</v>
      </c>
      <c r="O25" t="s">
        <v>134</v>
      </c>
    </row>
    <row r="26" spans="1:15">
      <c r="A26">
        <v>5</v>
      </c>
      <c r="B26" s="128">
        <v>28</v>
      </c>
      <c r="C26" t="s">
        <v>135</v>
      </c>
      <c r="D26" t="s">
        <v>86</v>
      </c>
      <c r="E26" t="s">
        <v>97</v>
      </c>
      <c r="F26" s="128">
        <v>3</v>
      </c>
      <c r="G26" s="128">
        <v>4</v>
      </c>
      <c r="H26" s="128">
        <v>4</v>
      </c>
      <c r="I26" s="128">
        <v>3</v>
      </c>
      <c r="J26" s="128">
        <v>4</v>
      </c>
      <c r="K26" s="128">
        <v>4</v>
      </c>
      <c r="L26" s="128">
        <v>4</v>
      </c>
      <c r="M26" s="128">
        <v>4</v>
      </c>
      <c r="N26" s="128">
        <v>3</v>
      </c>
      <c r="O26" t="s">
        <v>146</v>
      </c>
    </row>
    <row r="27" spans="1:15">
      <c r="A27">
        <v>6</v>
      </c>
      <c r="B27" s="128">
        <v>37</v>
      </c>
      <c r="C27" t="s">
        <v>131</v>
      </c>
      <c r="D27" t="s">
        <v>86</v>
      </c>
      <c r="E27" t="s">
        <v>97</v>
      </c>
      <c r="F27" s="128">
        <v>3</v>
      </c>
      <c r="G27" s="128">
        <v>4</v>
      </c>
      <c r="H27" s="128">
        <v>4</v>
      </c>
      <c r="I27" s="128">
        <v>4</v>
      </c>
      <c r="J27" s="128">
        <v>3</v>
      </c>
      <c r="K27" s="128">
        <v>4</v>
      </c>
      <c r="L27" s="128">
        <v>4</v>
      </c>
      <c r="M27" s="128">
        <v>3</v>
      </c>
      <c r="N27" s="128">
        <v>3</v>
      </c>
      <c r="O27" t="s">
        <v>134</v>
      </c>
    </row>
    <row r="28" spans="1:15">
      <c r="A28">
        <v>7</v>
      </c>
      <c r="B28" s="128">
        <v>48</v>
      </c>
      <c r="C28" t="s">
        <v>131</v>
      </c>
      <c r="D28" t="s">
        <v>137</v>
      </c>
      <c r="E28" t="s">
        <v>97</v>
      </c>
      <c r="F28" s="128">
        <v>4</v>
      </c>
      <c r="G28" s="128">
        <v>4</v>
      </c>
      <c r="H28" s="128">
        <v>4</v>
      </c>
      <c r="I28" s="128">
        <v>4</v>
      </c>
      <c r="J28" s="128">
        <v>4</v>
      </c>
      <c r="K28" s="128">
        <v>4</v>
      </c>
      <c r="L28" s="128">
        <v>4</v>
      </c>
      <c r="M28" s="128">
        <v>4</v>
      </c>
      <c r="N28" s="128">
        <v>4</v>
      </c>
      <c r="O28" t="s">
        <v>22</v>
      </c>
    </row>
    <row r="29" spans="1:15">
      <c r="A29">
        <v>8</v>
      </c>
      <c r="B29" s="128">
        <v>44</v>
      </c>
      <c r="C29" t="s">
        <v>131</v>
      </c>
      <c r="D29" t="s">
        <v>88</v>
      </c>
      <c r="E29" t="s">
        <v>97</v>
      </c>
      <c r="F29" s="128">
        <v>4</v>
      </c>
      <c r="G29" s="128">
        <v>4</v>
      </c>
      <c r="H29" s="128">
        <v>3</v>
      </c>
      <c r="I29" s="128">
        <v>4</v>
      </c>
      <c r="J29" s="128">
        <v>3</v>
      </c>
      <c r="K29" s="128">
        <v>4</v>
      </c>
      <c r="L29" s="128">
        <v>4</v>
      </c>
      <c r="M29" s="128">
        <v>4</v>
      </c>
      <c r="N29" s="128">
        <v>4</v>
      </c>
      <c r="O29" t="s">
        <v>335</v>
      </c>
    </row>
    <row r="30" spans="1:15">
      <c r="A30">
        <v>9</v>
      </c>
      <c r="B30" s="128">
        <v>37</v>
      </c>
      <c r="C30" t="s">
        <v>131</v>
      </c>
      <c r="D30" t="s">
        <v>86</v>
      </c>
      <c r="E30" t="s">
        <v>97</v>
      </c>
      <c r="F30" s="128">
        <v>3</v>
      </c>
      <c r="G30" s="128">
        <v>3</v>
      </c>
      <c r="H30" s="128">
        <v>3</v>
      </c>
      <c r="I30" s="128">
        <v>3</v>
      </c>
      <c r="J30" s="128">
        <v>3</v>
      </c>
      <c r="K30" s="128">
        <v>3</v>
      </c>
      <c r="L30" s="128">
        <v>3</v>
      </c>
      <c r="M30" s="128">
        <v>3</v>
      </c>
      <c r="N30" s="128">
        <v>3</v>
      </c>
      <c r="O30" t="s">
        <v>22</v>
      </c>
    </row>
    <row r="31" spans="1:15">
      <c r="A31">
        <v>10</v>
      </c>
      <c r="B31" s="128">
        <v>48</v>
      </c>
      <c r="C31" t="s">
        <v>131</v>
      </c>
      <c r="D31" t="s">
        <v>88</v>
      </c>
      <c r="E31" t="s">
        <v>97</v>
      </c>
      <c r="F31" s="128">
        <v>3</v>
      </c>
      <c r="G31" s="128">
        <v>3</v>
      </c>
      <c r="H31" s="128">
        <v>3</v>
      </c>
      <c r="I31" s="128">
        <v>3</v>
      </c>
      <c r="J31" s="128">
        <v>3</v>
      </c>
      <c r="K31" s="128">
        <v>3</v>
      </c>
      <c r="L31" s="128">
        <v>3</v>
      </c>
      <c r="M31" s="128">
        <v>3</v>
      </c>
      <c r="N31" s="128">
        <v>3</v>
      </c>
      <c r="O31" t="s">
        <v>22</v>
      </c>
    </row>
    <row r="32" spans="1:15">
      <c r="A32">
        <v>11</v>
      </c>
      <c r="B32" s="128">
        <v>43</v>
      </c>
      <c r="C32" t="s">
        <v>131</v>
      </c>
      <c r="D32" t="s">
        <v>88</v>
      </c>
      <c r="E32" t="s">
        <v>97</v>
      </c>
      <c r="F32" s="128">
        <v>3</v>
      </c>
      <c r="G32" s="128">
        <v>3</v>
      </c>
      <c r="H32" s="128">
        <v>3</v>
      </c>
      <c r="I32" s="128">
        <v>3</v>
      </c>
      <c r="J32" s="128">
        <v>3</v>
      </c>
      <c r="K32" s="128">
        <v>3</v>
      </c>
      <c r="L32" s="128">
        <v>3</v>
      </c>
      <c r="M32" s="128">
        <v>3</v>
      </c>
      <c r="N32" s="128">
        <v>3</v>
      </c>
      <c r="O32" t="s">
        <v>235</v>
      </c>
    </row>
    <row r="33" spans="1:15">
      <c r="A33">
        <v>12</v>
      </c>
      <c r="B33" s="128">
        <v>43</v>
      </c>
      <c r="C33" t="s">
        <v>131</v>
      </c>
      <c r="D33" t="s">
        <v>86</v>
      </c>
      <c r="E33" t="s">
        <v>97</v>
      </c>
      <c r="F33" s="128">
        <v>4</v>
      </c>
      <c r="G33" s="128">
        <v>4</v>
      </c>
      <c r="H33" s="128">
        <v>3</v>
      </c>
      <c r="I33" s="128">
        <v>4</v>
      </c>
      <c r="J33" s="128">
        <v>4</v>
      </c>
      <c r="K33" s="128">
        <v>4</v>
      </c>
      <c r="L33" s="128">
        <v>4</v>
      </c>
      <c r="M33" s="128">
        <v>4</v>
      </c>
      <c r="N33" s="128">
        <v>4</v>
      </c>
      <c r="O33" t="s">
        <v>336</v>
      </c>
    </row>
    <row r="34" spans="1:15">
      <c r="A34">
        <v>13</v>
      </c>
      <c r="B34" s="128">
        <v>51</v>
      </c>
      <c r="C34" t="s">
        <v>131</v>
      </c>
      <c r="D34" t="s">
        <v>88</v>
      </c>
      <c r="E34" t="s">
        <v>97</v>
      </c>
      <c r="F34" s="128">
        <v>4</v>
      </c>
      <c r="G34" s="128">
        <v>4</v>
      </c>
      <c r="H34" s="128">
        <v>4</v>
      </c>
      <c r="I34" s="128">
        <v>3</v>
      </c>
      <c r="J34" s="128">
        <v>3</v>
      </c>
      <c r="K34" s="128">
        <v>3</v>
      </c>
      <c r="L34" s="128">
        <v>3</v>
      </c>
      <c r="M34" s="128">
        <v>3</v>
      </c>
      <c r="N34" s="128">
        <v>3</v>
      </c>
      <c r="O34" t="s">
        <v>145</v>
      </c>
    </row>
    <row r="35" spans="1:15">
      <c r="A35">
        <v>14</v>
      </c>
      <c r="B35" s="128">
        <v>51</v>
      </c>
      <c r="C35" t="s">
        <v>131</v>
      </c>
      <c r="D35" t="s">
        <v>88</v>
      </c>
      <c r="E35" t="s">
        <v>97</v>
      </c>
      <c r="F35" s="128">
        <v>4</v>
      </c>
      <c r="G35" s="128">
        <v>4</v>
      </c>
      <c r="H35" s="128">
        <v>4</v>
      </c>
      <c r="I35" s="128">
        <v>3</v>
      </c>
      <c r="J35" s="128">
        <v>3</v>
      </c>
      <c r="K35" s="128">
        <v>3</v>
      </c>
      <c r="L35" s="128">
        <v>3</v>
      </c>
      <c r="M35" s="128">
        <v>3</v>
      </c>
      <c r="N35" s="128">
        <v>3</v>
      </c>
      <c r="O35" t="s">
        <v>145</v>
      </c>
    </row>
    <row r="36" spans="1:15">
      <c r="A36">
        <v>15</v>
      </c>
      <c r="B36" s="128">
        <v>56</v>
      </c>
      <c r="C36" t="s">
        <v>131</v>
      </c>
      <c r="D36" t="s">
        <v>137</v>
      </c>
      <c r="E36" t="s">
        <v>97</v>
      </c>
      <c r="F36" s="128">
        <v>3</v>
      </c>
      <c r="G36" s="128">
        <v>3</v>
      </c>
      <c r="H36" s="128">
        <v>3</v>
      </c>
      <c r="I36" s="128">
        <v>4</v>
      </c>
      <c r="J36" s="128">
        <v>4</v>
      </c>
      <c r="K36" s="128">
        <v>4</v>
      </c>
      <c r="L36" s="128">
        <v>4</v>
      </c>
      <c r="M36" s="128">
        <v>4</v>
      </c>
      <c r="N36" s="128">
        <v>3</v>
      </c>
      <c r="O36" t="s">
        <v>337</v>
      </c>
    </row>
    <row r="37" spans="1:15">
      <c r="A37">
        <v>16</v>
      </c>
      <c r="B37" s="128">
        <v>44</v>
      </c>
      <c r="C37" t="s">
        <v>135</v>
      </c>
      <c r="D37" t="s">
        <v>84</v>
      </c>
      <c r="E37" t="s">
        <v>97</v>
      </c>
      <c r="F37" s="128">
        <v>4</v>
      </c>
      <c r="G37" s="128">
        <v>4</v>
      </c>
      <c r="H37" s="128">
        <v>4</v>
      </c>
      <c r="I37" s="128">
        <v>4</v>
      </c>
      <c r="J37" s="128">
        <v>4</v>
      </c>
      <c r="K37" s="128">
        <v>4</v>
      </c>
      <c r="L37" s="128">
        <v>4</v>
      </c>
      <c r="M37" s="128">
        <v>4</v>
      </c>
      <c r="N37" s="128">
        <v>4</v>
      </c>
      <c r="O37" t="s">
        <v>159</v>
      </c>
    </row>
    <row r="38" spans="1:15">
      <c r="A38">
        <v>17</v>
      </c>
      <c r="B38" s="128">
        <v>44</v>
      </c>
      <c r="C38" t="s">
        <v>135</v>
      </c>
      <c r="D38" t="s">
        <v>84</v>
      </c>
      <c r="E38" t="s">
        <v>97</v>
      </c>
      <c r="F38" s="128">
        <v>4</v>
      </c>
      <c r="G38" s="128">
        <v>4</v>
      </c>
      <c r="H38" s="128">
        <v>4</v>
      </c>
      <c r="I38" s="128">
        <v>4</v>
      </c>
      <c r="J38" s="128">
        <v>4</v>
      </c>
      <c r="K38" s="128">
        <v>4</v>
      </c>
      <c r="L38" s="128">
        <v>4</v>
      </c>
      <c r="M38" s="128">
        <v>4</v>
      </c>
      <c r="N38" s="128">
        <v>4</v>
      </c>
      <c r="O38" t="s">
        <v>159</v>
      </c>
    </row>
    <row r="39" spans="1:15">
      <c r="A39">
        <v>18</v>
      </c>
      <c r="B39" s="128">
        <v>47</v>
      </c>
      <c r="C39" t="s">
        <v>131</v>
      </c>
      <c r="D39" t="s">
        <v>88</v>
      </c>
      <c r="E39" t="s">
        <v>97</v>
      </c>
      <c r="F39" s="128">
        <v>3</v>
      </c>
      <c r="G39" s="128">
        <v>3</v>
      </c>
      <c r="H39" s="128">
        <v>3</v>
      </c>
      <c r="I39" s="128">
        <v>3</v>
      </c>
      <c r="J39" s="128">
        <v>3</v>
      </c>
      <c r="K39" s="128">
        <v>4</v>
      </c>
      <c r="L39" s="128">
        <v>4</v>
      </c>
      <c r="M39" s="128">
        <v>4</v>
      </c>
      <c r="N39" s="128">
        <v>4</v>
      </c>
      <c r="O39" t="s">
        <v>329</v>
      </c>
    </row>
    <row r="40" spans="1:15">
      <c r="A40">
        <v>19</v>
      </c>
      <c r="B40" s="128">
        <v>29</v>
      </c>
      <c r="C40" t="s">
        <v>131</v>
      </c>
      <c r="D40" t="s">
        <v>88</v>
      </c>
      <c r="E40" t="s">
        <v>97</v>
      </c>
      <c r="F40" s="128">
        <v>4</v>
      </c>
      <c r="G40" s="128">
        <v>4</v>
      </c>
      <c r="H40" s="128">
        <v>4</v>
      </c>
      <c r="I40" s="128">
        <v>4</v>
      </c>
      <c r="J40" s="128">
        <v>4</v>
      </c>
      <c r="K40" s="128">
        <v>4</v>
      </c>
      <c r="L40" s="128">
        <v>4</v>
      </c>
      <c r="M40" s="128">
        <v>4</v>
      </c>
      <c r="N40" s="128">
        <v>4</v>
      </c>
      <c r="O40" t="s">
        <v>166</v>
      </c>
    </row>
    <row r="41" spans="1:15">
      <c r="A41">
        <v>20</v>
      </c>
      <c r="B41" s="128">
        <v>39</v>
      </c>
      <c r="C41" t="s">
        <v>135</v>
      </c>
      <c r="D41" t="s">
        <v>86</v>
      </c>
      <c r="E41" t="s">
        <v>97</v>
      </c>
      <c r="F41" s="128">
        <v>4</v>
      </c>
      <c r="G41" s="128">
        <v>4</v>
      </c>
      <c r="H41" s="128">
        <v>4</v>
      </c>
      <c r="I41" s="128">
        <v>4</v>
      </c>
      <c r="J41" s="128">
        <v>4</v>
      </c>
      <c r="K41" s="128">
        <v>4</v>
      </c>
      <c r="L41" s="128">
        <v>4</v>
      </c>
      <c r="M41" s="128">
        <v>4</v>
      </c>
      <c r="N41" s="128">
        <v>4</v>
      </c>
      <c r="O41" t="s">
        <v>22</v>
      </c>
    </row>
    <row r="42" spans="1:15">
      <c r="A42">
        <v>21</v>
      </c>
      <c r="B42" s="128">
        <v>41</v>
      </c>
      <c r="C42" t="s">
        <v>131</v>
      </c>
      <c r="D42" t="s">
        <v>137</v>
      </c>
      <c r="E42" t="s">
        <v>97</v>
      </c>
      <c r="F42" s="128">
        <v>3</v>
      </c>
      <c r="G42" s="128">
        <v>3</v>
      </c>
      <c r="H42" s="128">
        <v>3</v>
      </c>
      <c r="I42" s="128">
        <v>3</v>
      </c>
      <c r="J42" s="128">
        <v>3</v>
      </c>
      <c r="K42" s="128">
        <v>3</v>
      </c>
      <c r="L42" s="128">
        <v>3</v>
      </c>
      <c r="M42" s="128">
        <v>3</v>
      </c>
      <c r="N42" s="128">
        <v>3</v>
      </c>
      <c r="O42" t="s">
        <v>338</v>
      </c>
    </row>
    <row r="43" spans="1:15">
      <c r="A43">
        <v>22</v>
      </c>
      <c r="B43" s="128">
        <v>41</v>
      </c>
      <c r="C43" t="s">
        <v>131</v>
      </c>
      <c r="D43" t="s">
        <v>137</v>
      </c>
      <c r="E43" t="s">
        <v>97</v>
      </c>
      <c r="F43" s="128">
        <v>3</v>
      </c>
      <c r="G43" s="128">
        <v>3</v>
      </c>
      <c r="H43" s="128">
        <v>3</v>
      </c>
      <c r="I43" s="128">
        <v>3</v>
      </c>
      <c r="J43" s="128">
        <v>3</v>
      </c>
      <c r="K43" s="128">
        <v>3</v>
      </c>
      <c r="L43" s="128">
        <v>3</v>
      </c>
      <c r="M43" s="128">
        <v>3</v>
      </c>
      <c r="N43" s="128">
        <v>3</v>
      </c>
      <c r="O43" t="s">
        <v>338</v>
      </c>
    </row>
    <row r="44" spans="1:15">
      <c r="A44">
        <v>23</v>
      </c>
      <c r="B44" s="128">
        <v>39</v>
      </c>
      <c r="C44" t="s">
        <v>135</v>
      </c>
      <c r="D44" t="s">
        <v>84</v>
      </c>
      <c r="E44" t="s">
        <v>97</v>
      </c>
      <c r="F44" s="128">
        <v>3</v>
      </c>
      <c r="G44" s="128">
        <v>3</v>
      </c>
      <c r="H44" s="128">
        <v>3</v>
      </c>
      <c r="I44" s="128">
        <v>3</v>
      </c>
      <c r="J44" s="128">
        <v>3</v>
      </c>
      <c r="K44" s="128">
        <v>3</v>
      </c>
      <c r="L44" s="128">
        <v>3</v>
      </c>
      <c r="M44" s="128">
        <v>3</v>
      </c>
      <c r="N44" s="128">
        <v>3</v>
      </c>
      <c r="O44" t="s">
        <v>134</v>
      </c>
    </row>
    <row r="45" spans="1:15">
      <c r="A45">
        <v>24</v>
      </c>
      <c r="B45" s="128">
        <v>40</v>
      </c>
      <c r="C45" t="s">
        <v>131</v>
      </c>
      <c r="D45" t="s">
        <v>86</v>
      </c>
      <c r="E45" t="s">
        <v>97</v>
      </c>
      <c r="F45" s="128">
        <v>3</v>
      </c>
      <c r="G45" s="128">
        <v>3</v>
      </c>
      <c r="H45" s="128">
        <v>3</v>
      </c>
      <c r="I45" s="128">
        <v>3</v>
      </c>
      <c r="J45" s="128">
        <v>3</v>
      </c>
      <c r="K45" s="128">
        <v>3</v>
      </c>
      <c r="L45" s="128">
        <v>3</v>
      </c>
      <c r="M45" s="128">
        <v>3</v>
      </c>
      <c r="N45" s="128">
        <v>3</v>
      </c>
      <c r="O45" t="s">
        <v>339</v>
      </c>
    </row>
    <row r="46" spans="1:15">
      <c r="A46">
        <v>25</v>
      </c>
      <c r="B46" s="128">
        <v>40</v>
      </c>
      <c r="C46" t="s">
        <v>131</v>
      </c>
      <c r="D46" t="s">
        <v>86</v>
      </c>
      <c r="E46" t="s">
        <v>97</v>
      </c>
      <c r="F46" s="128">
        <v>3</v>
      </c>
      <c r="G46" s="128">
        <v>3</v>
      </c>
      <c r="H46" s="128">
        <v>3</v>
      </c>
      <c r="I46" s="128">
        <v>3</v>
      </c>
      <c r="J46" s="128">
        <v>3</v>
      </c>
      <c r="K46" s="128">
        <v>3</v>
      </c>
      <c r="L46" s="128">
        <v>3</v>
      </c>
      <c r="M46" s="128">
        <v>3</v>
      </c>
      <c r="N46" s="128">
        <v>3</v>
      </c>
      <c r="O46" t="s">
        <v>339</v>
      </c>
    </row>
    <row r="47" spans="1:15">
      <c r="A47">
        <v>26</v>
      </c>
      <c r="B47" s="128">
        <v>48</v>
      </c>
      <c r="C47" t="s">
        <v>131</v>
      </c>
      <c r="D47" t="s">
        <v>137</v>
      </c>
      <c r="E47" t="s">
        <v>97</v>
      </c>
      <c r="F47" s="128">
        <v>4</v>
      </c>
      <c r="G47" s="128">
        <v>4</v>
      </c>
      <c r="H47" s="128">
        <v>4</v>
      </c>
      <c r="I47" s="128">
        <v>4</v>
      </c>
      <c r="J47" s="128">
        <v>4</v>
      </c>
      <c r="K47" s="128">
        <v>4</v>
      </c>
      <c r="L47" s="128">
        <v>4</v>
      </c>
      <c r="M47" s="128">
        <v>4</v>
      </c>
      <c r="N47" s="128">
        <v>4</v>
      </c>
      <c r="O47" t="s">
        <v>22</v>
      </c>
    </row>
    <row r="48" spans="1:15">
      <c r="A48">
        <v>27</v>
      </c>
      <c r="B48" s="128">
        <v>52</v>
      </c>
      <c r="C48" t="s">
        <v>131</v>
      </c>
      <c r="D48" t="s">
        <v>88</v>
      </c>
      <c r="E48" t="s">
        <v>97</v>
      </c>
      <c r="F48" s="128">
        <v>4</v>
      </c>
      <c r="G48" s="128">
        <v>4</v>
      </c>
      <c r="H48" s="128">
        <v>4</v>
      </c>
      <c r="I48" s="128">
        <v>4</v>
      </c>
      <c r="J48" s="128">
        <v>3</v>
      </c>
      <c r="K48" s="128">
        <v>4</v>
      </c>
      <c r="L48" s="128">
        <v>4</v>
      </c>
      <c r="M48" s="128">
        <v>3</v>
      </c>
      <c r="N48" s="128">
        <v>4</v>
      </c>
      <c r="O48" t="s">
        <v>22</v>
      </c>
    </row>
    <row r="49" spans="1:15">
      <c r="A49">
        <v>28</v>
      </c>
      <c r="B49" s="128">
        <v>40</v>
      </c>
      <c r="C49" t="s">
        <v>135</v>
      </c>
      <c r="D49" t="s">
        <v>137</v>
      </c>
      <c r="E49" t="s">
        <v>99</v>
      </c>
      <c r="F49" s="128">
        <v>4</v>
      </c>
      <c r="G49" s="128">
        <v>4</v>
      </c>
      <c r="H49" s="128">
        <v>4</v>
      </c>
      <c r="I49" s="128">
        <v>4</v>
      </c>
      <c r="J49" s="128">
        <v>4</v>
      </c>
      <c r="K49" s="128">
        <v>4</v>
      </c>
      <c r="L49" s="128">
        <v>4</v>
      </c>
      <c r="M49" s="128">
        <v>4</v>
      </c>
      <c r="N49" s="128">
        <v>4</v>
      </c>
      <c r="O49" t="s">
        <v>212</v>
      </c>
    </row>
    <row r="50" spans="1:15">
      <c r="A50">
        <v>29</v>
      </c>
      <c r="B50" s="128">
        <v>31</v>
      </c>
      <c r="C50" t="s">
        <v>131</v>
      </c>
      <c r="D50" t="s">
        <v>86</v>
      </c>
      <c r="E50" t="s">
        <v>97</v>
      </c>
      <c r="F50" s="128">
        <v>3</v>
      </c>
      <c r="G50" s="128">
        <v>3</v>
      </c>
      <c r="H50" s="128">
        <v>3</v>
      </c>
      <c r="I50" s="128">
        <v>3</v>
      </c>
      <c r="J50" s="128">
        <v>3</v>
      </c>
      <c r="K50" s="128">
        <v>3</v>
      </c>
      <c r="L50" s="128">
        <v>3</v>
      </c>
      <c r="M50" s="128">
        <v>3</v>
      </c>
      <c r="N50" s="128">
        <v>3</v>
      </c>
      <c r="O50" t="s">
        <v>22</v>
      </c>
    </row>
    <row r="51" spans="1:15">
      <c r="A51">
        <v>30</v>
      </c>
      <c r="B51" s="128">
        <v>57</v>
      </c>
      <c r="C51" t="s">
        <v>135</v>
      </c>
      <c r="D51" t="s">
        <v>137</v>
      </c>
      <c r="E51" t="s">
        <v>97</v>
      </c>
      <c r="F51" s="128">
        <v>3</v>
      </c>
      <c r="G51" s="128">
        <v>3</v>
      </c>
      <c r="H51" s="128">
        <v>3</v>
      </c>
      <c r="I51" s="128">
        <v>4</v>
      </c>
      <c r="J51" s="128">
        <v>3</v>
      </c>
      <c r="K51" s="128">
        <v>4</v>
      </c>
      <c r="L51" s="128">
        <v>4</v>
      </c>
      <c r="M51" s="128">
        <v>3</v>
      </c>
      <c r="N51" s="128">
        <v>3</v>
      </c>
      <c r="O51" t="s">
        <v>340</v>
      </c>
    </row>
    <row r="52" spans="1:15">
      <c r="A52">
        <v>31</v>
      </c>
      <c r="B52" s="128">
        <v>56</v>
      </c>
      <c r="C52" t="s">
        <v>131</v>
      </c>
      <c r="D52" t="s">
        <v>84</v>
      </c>
      <c r="E52" t="s">
        <v>97</v>
      </c>
      <c r="F52" s="128">
        <v>3</v>
      </c>
      <c r="G52" s="128">
        <v>3</v>
      </c>
      <c r="H52" s="128">
        <v>3</v>
      </c>
      <c r="I52" s="128">
        <v>3</v>
      </c>
      <c r="J52" s="128">
        <v>3</v>
      </c>
      <c r="K52" s="128">
        <v>3</v>
      </c>
      <c r="L52" s="128">
        <v>3</v>
      </c>
      <c r="M52" s="128">
        <v>3</v>
      </c>
      <c r="N52" s="128">
        <v>3</v>
      </c>
      <c r="O52" t="s">
        <v>139</v>
      </c>
    </row>
    <row r="53" spans="1:15">
      <c r="A53">
        <v>32</v>
      </c>
      <c r="B53" s="128">
        <v>49</v>
      </c>
      <c r="C53" t="s">
        <v>131</v>
      </c>
      <c r="D53" t="s">
        <v>88</v>
      </c>
      <c r="E53" t="s">
        <v>97</v>
      </c>
      <c r="F53" s="128">
        <v>4</v>
      </c>
      <c r="G53" s="128">
        <v>4</v>
      </c>
      <c r="H53" s="128">
        <v>4</v>
      </c>
      <c r="I53" s="128">
        <v>4</v>
      </c>
      <c r="J53" s="128">
        <v>4</v>
      </c>
      <c r="K53" s="128">
        <v>4</v>
      </c>
      <c r="L53" s="128">
        <v>4</v>
      </c>
      <c r="M53" s="128">
        <v>4</v>
      </c>
      <c r="N53" s="128">
        <v>3</v>
      </c>
      <c r="O53" t="s">
        <v>146</v>
      </c>
    </row>
    <row r="54" spans="1:15">
      <c r="A54">
        <v>33</v>
      </c>
      <c r="B54" s="128">
        <v>46</v>
      </c>
      <c r="C54" t="s">
        <v>131</v>
      </c>
      <c r="D54" t="s">
        <v>86</v>
      </c>
      <c r="E54" t="s">
        <v>98</v>
      </c>
      <c r="F54" s="128">
        <v>4</v>
      </c>
      <c r="G54" s="128">
        <v>4</v>
      </c>
      <c r="H54" s="128">
        <v>4</v>
      </c>
      <c r="I54" s="128">
        <v>4</v>
      </c>
      <c r="J54" s="128">
        <v>4</v>
      </c>
      <c r="K54" s="128">
        <v>4</v>
      </c>
      <c r="L54" s="128">
        <v>4</v>
      </c>
      <c r="M54" s="128">
        <v>4</v>
      </c>
      <c r="N54" s="128">
        <v>4</v>
      </c>
      <c r="O54" t="s">
        <v>341</v>
      </c>
    </row>
    <row r="55" spans="1:15">
      <c r="A55">
        <v>34</v>
      </c>
      <c r="B55" s="128">
        <v>43</v>
      </c>
      <c r="C55" t="s">
        <v>131</v>
      </c>
      <c r="D55" t="s">
        <v>86</v>
      </c>
      <c r="E55" t="s">
        <v>98</v>
      </c>
      <c r="F55" s="128">
        <v>4</v>
      </c>
      <c r="G55" s="128">
        <v>4</v>
      </c>
      <c r="H55" s="128">
        <v>4</v>
      </c>
      <c r="I55" s="128">
        <v>4</v>
      </c>
      <c r="J55" s="128">
        <v>4</v>
      </c>
      <c r="K55" s="128">
        <v>4</v>
      </c>
      <c r="L55" s="128">
        <v>4</v>
      </c>
      <c r="M55" s="128">
        <v>4</v>
      </c>
      <c r="N55" s="128">
        <v>4</v>
      </c>
      <c r="O55" t="s">
        <v>342</v>
      </c>
    </row>
    <row r="56" spans="1:15">
      <c r="A56">
        <v>35</v>
      </c>
      <c r="B56" s="128">
        <v>38</v>
      </c>
      <c r="C56" t="s">
        <v>131</v>
      </c>
      <c r="D56" t="s">
        <v>88</v>
      </c>
      <c r="E56" t="s">
        <v>100</v>
      </c>
      <c r="F56" s="128">
        <v>4</v>
      </c>
      <c r="G56" s="128">
        <v>4</v>
      </c>
      <c r="H56" s="128">
        <v>4</v>
      </c>
      <c r="I56" s="128">
        <v>4</v>
      </c>
      <c r="J56" s="128">
        <v>4</v>
      </c>
      <c r="K56" s="128">
        <v>4</v>
      </c>
      <c r="L56" s="128">
        <v>4</v>
      </c>
      <c r="M56" s="128">
        <v>4</v>
      </c>
      <c r="N56" s="128">
        <v>4</v>
      </c>
      <c r="O56" t="s">
        <v>343</v>
      </c>
    </row>
    <row r="57" spans="1:15">
      <c r="A57">
        <v>36</v>
      </c>
      <c r="B57" s="128">
        <v>35</v>
      </c>
      <c r="C57" t="s">
        <v>135</v>
      </c>
      <c r="D57" t="s">
        <v>88</v>
      </c>
      <c r="E57" t="s">
        <v>98</v>
      </c>
      <c r="F57" s="128">
        <v>4</v>
      </c>
      <c r="G57" s="128">
        <v>4</v>
      </c>
      <c r="H57" s="128">
        <v>4</v>
      </c>
      <c r="I57" s="128">
        <v>4</v>
      </c>
      <c r="J57" s="128">
        <v>4</v>
      </c>
      <c r="K57" s="128">
        <v>4</v>
      </c>
      <c r="L57" s="128">
        <v>4</v>
      </c>
      <c r="M57" s="128">
        <v>4</v>
      </c>
      <c r="N57" s="128">
        <v>4</v>
      </c>
      <c r="O57" t="s">
        <v>344</v>
      </c>
    </row>
    <row r="58" spans="1:15">
      <c r="A58">
        <v>37</v>
      </c>
      <c r="B58" s="128">
        <v>40</v>
      </c>
      <c r="C58" t="s">
        <v>135</v>
      </c>
      <c r="D58" t="s">
        <v>88</v>
      </c>
      <c r="E58" t="s">
        <v>98</v>
      </c>
      <c r="F58" s="128">
        <v>4</v>
      </c>
      <c r="G58" s="128">
        <v>4</v>
      </c>
      <c r="H58" s="128">
        <v>4</v>
      </c>
      <c r="I58" s="128">
        <v>4</v>
      </c>
      <c r="J58" s="128">
        <v>4</v>
      </c>
      <c r="K58" s="128">
        <v>4</v>
      </c>
      <c r="L58" s="128">
        <v>4</v>
      </c>
      <c r="M58" s="128">
        <v>4</v>
      </c>
      <c r="N58" s="128">
        <v>4</v>
      </c>
      <c r="O58" t="s">
        <v>345</v>
      </c>
    </row>
    <row r="59" spans="1:15">
      <c r="A59">
        <v>38</v>
      </c>
      <c r="B59" s="128">
        <v>42</v>
      </c>
      <c r="C59" t="s">
        <v>135</v>
      </c>
      <c r="D59" t="s">
        <v>88</v>
      </c>
      <c r="E59" t="s">
        <v>98</v>
      </c>
      <c r="F59" s="128">
        <v>4</v>
      </c>
      <c r="G59" s="128">
        <v>4</v>
      </c>
      <c r="H59" s="128">
        <v>4</v>
      </c>
      <c r="I59" s="128">
        <v>4</v>
      </c>
      <c r="J59" s="128">
        <v>4</v>
      </c>
      <c r="K59" s="128">
        <v>4</v>
      </c>
      <c r="L59" s="128">
        <v>4</v>
      </c>
      <c r="M59" s="128">
        <v>4</v>
      </c>
      <c r="N59" s="128">
        <v>4</v>
      </c>
      <c r="O59" t="s">
        <v>22</v>
      </c>
    </row>
    <row r="60" spans="1:15">
      <c r="A60">
        <v>39</v>
      </c>
      <c r="B60" s="128">
        <v>36</v>
      </c>
      <c r="C60" t="s">
        <v>131</v>
      </c>
      <c r="D60" t="s">
        <v>86</v>
      </c>
      <c r="E60" t="s">
        <v>98</v>
      </c>
      <c r="F60" s="128">
        <v>4</v>
      </c>
      <c r="G60" s="128">
        <v>4</v>
      </c>
      <c r="H60" s="128">
        <v>4</v>
      </c>
      <c r="I60" s="128">
        <v>4</v>
      </c>
      <c r="J60" s="128">
        <v>4</v>
      </c>
      <c r="K60" s="128">
        <v>4</v>
      </c>
      <c r="L60" s="128">
        <v>4</v>
      </c>
      <c r="M60" s="128">
        <v>4</v>
      </c>
      <c r="N60" s="128">
        <v>4</v>
      </c>
      <c r="O60" t="s">
        <v>346</v>
      </c>
    </row>
    <row r="61" spans="1:15">
      <c r="A61">
        <v>40</v>
      </c>
      <c r="B61" s="128">
        <v>33</v>
      </c>
      <c r="C61" t="s">
        <v>131</v>
      </c>
      <c r="D61" t="s">
        <v>86</v>
      </c>
      <c r="E61" t="s">
        <v>98</v>
      </c>
      <c r="F61" s="128">
        <v>4</v>
      </c>
      <c r="G61" s="128">
        <v>4</v>
      </c>
      <c r="H61" s="128">
        <v>4</v>
      </c>
      <c r="I61" s="128">
        <v>4</v>
      </c>
      <c r="J61" s="128">
        <v>4</v>
      </c>
      <c r="K61" s="128">
        <v>4</v>
      </c>
      <c r="L61" s="128">
        <v>4</v>
      </c>
      <c r="M61" s="128">
        <v>4</v>
      </c>
      <c r="N61" s="128">
        <v>4</v>
      </c>
      <c r="O61" t="s">
        <v>347</v>
      </c>
    </row>
    <row r="62" spans="1:15">
      <c r="A62">
        <v>41</v>
      </c>
      <c r="B62" s="128">
        <v>39</v>
      </c>
      <c r="C62" t="s">
        <v>131</v>
      </c>
      <c r="D62" t="s">
        <v>86</v>
      </c>
      <c r="E62" t="s">
        <v>133</v>
      </c>
      <c r="F62" s="128">
        <v>4</v>
      </c>
      <c r="G62" s="128">
        <v>4</v>
      </c>
      <c r="H62" s="128">
        <v>4</v>
      </c>
      <c r="I62" s="128">
        <v>3</v>
      </c>
      <c r="J62" s="128">
        <v>3</v>
      </c>
      <c r="K62" s="128">
        <v>3</v>
      </c>
      <c r="L62" s="128">
        <v>3</v>
      </c>
      <c r="M62" s="128">
        <v>4</v>
      </c>
      <c r="N62" s="128">
        <v>3</v>
      </c>
      <c r="O62" t="s">
        <v>348</v>
      </c>
    </row>
    <row r="63" spans="1:15">
      <c r="A63">
        <v>42</v>
      </c>
      <c r="B63" s="128">
        <v>38</v>
      </c>
      <c r="C63" t="s">
        <v>135</v>
      </c>
      <c r="D63" t="s">
        <v>86</v>
      </c>
      <c r="E63" t="s">
        <v>98</v>
      </c>
      <c r="F63" s="128">
        <v>4</v>
      </c>
      <c r="G63" s="128">
        <v>4</v>
      </c>
      <c r="H63" s="128">
        <v>4</v>
      </c>
      <c r="I63" s="128">
        <v>4</v>
      </c>
      <c r="J63" s="128">
        <v>4</v>
      </c>
      <c r="K63" s="128">
        <v>4</v>
      </c>
      <c r="L63" s="128">
        <v>4</v>
      </c>
      <c r="M63" s="128">
        <v>4</v>
      </c>
      <c r="N63" s="128">
        <v>3</v>
      </c>
      <c r="O63" t="s">
        <v>349</v>
      </c>
    </row>
    <row r="64" spans="1:15">
      <c r="A64">
        <v>43</v>
      </c>
      <c r="B64" s="128">
        <v>35</v>
      </c>
      <c r="C64" t="s">
        <v>131</v>
      </c>
      <c r="D64" t="s">
        <v>86</v>
      </c>
      <c r="E64" t="s">
        <v>98</v>
      </c>
      <c r="F64" s="128">
        <v>3</v>
      </c>
      <c r="G64" s="128">
        <v>4</v>
      </c>
      <c r="H64" s="128">
        <v>4</v>
      </c>
      <c r="I64" s="128">
        <v>4</v>
      </c>
      <c r="J64" s="128">
        <v>4</v>
      </c>
      <c r="K64" s="128">
        <v>4</v>
      </c>
      <c r="L64" s="128">
        <v>4</v>
      </c>
      <c r="M64" s="128">
        <v>4</v>
      </c>
      <c r="N64" s="128">
        <v>4</v>
      </c>
      <c r="O64" t="s">
        <v>134</v>
      </c>
    </row>
    <row r="65" spans="1:15">
      <c r="A65">
        <v>44</v>
      </c>
      <c r="B65" s="128">
        <v>42</v>
      </c>
      <c r="C65" t="s">
        <v>135</v>
      </c>
      <c r="D65" t="s">
        <v>88</v>
      </c>
      <c r="E65" t="s">
        <v>98</v>
      </c>
      <c r="F65" s="128">
        <v>4</v>
      </c>
      <c r="G65" s="128">
        <v>4</v>
      </c>
      <c r="H65" s="128">
        <v>4</v>
      </c>
      <c r="I65" s="128">
        <v>4</v>
      </c>
      <c r="J65" s="128">
        <v>4</v>
      </c>
      <c r="K65" s="128">
        <v>4</v>
      </c>
      <c r="L65" s="128">
        <v>4</v>
      </c>
      <c r="M65" s="128">
        <v>4</v>
      </c>
      <c r="N65" s="128">
        <v>4</v>
      </c>
      <c r="O65" t="s">
        <v>134</v>
      </c>
    </row>
    <row r="66" spans="1:15">
      <c r="A66">
        <v>45</v>
      </c>
      <c r="B66" s="128">
        <v>39</v>
      </c>
      <c r="C66" t="s">
        <v>131</v>
      </c>
      <c r="D66" t="s">
        <v>88</v>
      </c>
      <c r="E66" t="s">
        <v>98</v>
      </c>
      <c r="F66" s="128">
        <v>4</v>
      </c>
      <c r="G66" s="128">
        <v>4</v>
      </c>
      <c r="H66" s="128">
        <v>4</v>
      </c>
      <c r="I66" s="128">
        <v>4</v>
      </c>
      <c r="J66" s="128">
        <v>4</v>
      </c>
      <c r="K66" s="128">
        <v>4</v>
      </c>
      <c r="L66" s="128">
        <v>4</v>
      </c>
      <c r="M66" s="128">
        <v>4</v>
      </c>
      <c r="N66" s="128">
        <v>4</v>
      </c>
      <c r="O66" t="s">
        <v>134</v>
      </c>
    </row>
    <row r="67" spans="1:15">
      <c r="A67">
        <v>46</v>
      </c>
      <c r="B67" s="128">
        <v>34</v>
      </c>
      <c r="C67" t="s">
        <v>135</v>
      </c>
      <c r="D67" t="s">
        <v>88</v>
      </c>
      <c r="E67" t="s">
        <v>97</v>
      </c>
      <c r="F67" s="128">
        <v>3</v>
      </c>
      <c r="G67" s="128">
        <v>3</v>
      </c>
      <c r="H67" s="128">
        <v>4</v>
      </c>
      <c r="I67" s="128">
        <v>4</v>
      </c>
      <c r="J67" s="128">
        <v>3</v>
      </c>
      <c r="K67" s="128">
        <v>4</v>
      </c>
      <c r="L67" s="128">
        <v>4</v>
      </c>
      <c r="M67" s="128">
        <v>3</v>
      </c>
      <c r="N67" s="128">
        <v>3</v>
      </c>
      <c r="O67" t="s">
        <v>350</v>
      </c>
    </row>
    <row r="68" spans="1:15">
      <c r="A68">
        <v>47</v>
      </c>
      <c r="B68" s="128">
        <v>27</v>
      </c>
      <c r="C68" t="s">
        <v>131</v>
      </c>
      <c r="D68" t="s">
        <v>86</v>
      </c>
      <c r="E68" t="s">
        <v>98</v>
      </c>
      <c r="F68" s="128">
        <v>4</v>
      </c>
      <c r="G68" s="128">
        <v>4</v>
      </c>
      <c r="H68" s="128">
        <v>4</v>
      </c>
      <c r="I68" s="128">
        <v>3</v>
      </c>
      <c r="J68" s="128">
        <v>4</v>
      </c>
      <c r="K68" s="128">
        <v>4</v>
      </c>
      <c r="L68" s="128">
        <v>4</v>
      </c>
      <c r="M68" s="128">
        <v>4</v>
      </c>
      <c r="N68" s="128">
        <v>4</v>
      </c>
      <c r="O68" t="s">
        <v>134</v>
      </c>
    </row>
    <row r="69" spans="1:15">
      <c r="A69">
        <v>48</v>
      </c>
      <c r="B69" s="128">
        <v>40</v>
      </c>
      <c r="C69" t="s">
        <v>135</v>
      </c>
      <c r="D69" t="s">
        <v>88</v>
      </c>
      <c r="E69" t="s">
        <v>97</v>
      </c>
      <c r="F69" s="128">
        <v>3</v>
      </c>
      <c r="G69" s="128">
        <v>3</v>
      </c>
      <c r="H69" s="128">
        <v>3</v>
      </c>
      <c r="I69" s="128">
        <v>3</v>
      </c>
      <c r="J69" s="128">
        <v>3</v>
      </c>
      <c r="K69" s="128">
        <v>3</v>
      </c>
      <c r="L69" s="128">
        <v>3</v>
      </c>
      <c r="M69" s="128">
        <v>3</v>
      </c>
      <c r="N69" s="128">
        <v>3</v>
      </c>
      <c r="O69" t="s">
        <v>351</v>
      </c>
    </row>
    <row r="70" spans="1:15">
      <c r="A70">
        <v>49</v>
      </c>
      <c r="B70" s="128">
        <v>30</v>
      </c>
      <c r="C70" t="s">
        <v>135</v>
      </c>
      <c r="D70" t="s">
        <v>88</v>
      </c>
      <c r="E70" t="s">
        <v>97</v>
      </c>
      <c r="F70" s="128">
        <v>4</v>
      </c>
      <c r="G70" s="128">
        <v>4</v>
      </c>
      <c r="H70" s="128">
        <v>4</v>
      </c>
      <c r="I70" s="128">
        <v>4</v>
      </c>
      <c r="J70" s="128">
        <v>4</v>
      </c>
      <c r="K70" s="128">
        <v>4</v>
      </c>
      <c r="L70" s="128">
        <v>4</v>
      </c>
      <c r="M70" s="128">
        <v>4</v>
      </c>
      <c r="N70" s="128">
        <v>4</v>
      </c>
      <c r="O70" t="s">
        <v>199</v>
      </c>
    </row>
    <row r="71" spans="1:15">
      <c r="A71">
        <v>50</v>
      </c>
      <c r="B71" s="128">
        <v>35</v>
      </c>
      <c r="C71" t="s">
        <v>131</v>
      </c>
      <c r="D71" t="s">
        <v>84</v>
      </c>
      <c r="E71" t="s">
        <v>100</v>
      </c>
      <c r="F71" s="128">
        <v>4</v>
      </c>
      <c r="G71" s="128">
        <v>4</v>
      </c>
      <c r="H71" s="128">
        <v>4</v>
      </c>
      <c r="I71" s="128">
        <v>4</v>
      </c>
      <c r="J71" s="128">
        <v>4</v>
      </c>
      <c r="K71" s="128">
        <v>4</v>
      </c>
      <c r="L71" s="128">
        <v>4</v>
      </c>
      <c r="M71" s="128">
        <v>4</v>
      </c>
      <c r="N71" s="128">
        <v>4</v>
      </c>
      <c r="O71" t="s">
        <v>199</v>
      </c>
    </row>
    <row r="72" spans="1:15">
      <c r="A72">
        <v>51</v>
      </c>
      <c r="B72" s="128">
        <v>40</v>
      </c>
      <c r="C72" t="s">
        <v>135</v>
      </c>
      <c r="D72" t="s">
        <v>88</v>
      </c>
      <c r="E72" t="s">
        <v>99</v>
      </c>
      <c r="F72" s="128">
        <v>4</v>
      </c>
      <c r="G72" s="128">
        <v>4</v>
      </c>
      <c r="H72" s="128">
        <v>4</v>
      </c>
      <c r="I72" s="128">
        <v>4</v>
      </c>
      <c r="J72" s="128">
        <v>4</v>
      </c>
      <c r="K72" s="128">
        <v>4</v>
      </c>
      <c r="L72" s="128">
        <v>4</v>
      </c>
      <c r="M72" s="128">
        <v>4</v>
      </c>
      <c r="N72" s="128">
        <v>4</v>
      </c>
      <c r="O72" t="s">
        <v>199</v>
      </c>
    </row>
    <row r="73" spans="1:15">
      <c r="A73">
        <v>52</v>
      </c>
      <c r="B73" s="128">
        <v>25</v>
      </c>
      <c r="C73" t="s">
        <v>131</v>
      </c>
      <c r="D73" t="s">
        <v>88</v>
      </c>
      <c r="E73" t="s">
        <v>98</v>
      </c>
      <c r="F73" s="128">
        <v>4</v>
      </c>
      <c r="G73" s="128">
        <v>4</v>
      </c>
      <c r="H73" s="128">
        <v>4</v>
      </c>
      <c r="I73" s="128">
        <v>4</v>
      </c>
      <c r="J73" s="128">
        <v>4</v>
      </c>
      <c r="K73" s="128">
        <v>4</v>
      </c>
      <c r="L73" s="128">
        <v>4</v>
      </c>
      <c r="M73" s="128">
        <v>4</v>
      </c>
      <c r="N73" s="128">
        <v>4</v>
      </c>
      <c r="O73" t="s">
        <v>199</v>
      </c>
    </row>
    <row r="74" spans="1:15">
      <c r="A74">
        <v>53</v>
      </c>
      <c r="B74" s="128">
        <v>34</v>
      </c>
      <c r="C74" t="s">
        <v>131</v>
      </c>
      <c r="D74" t="s">
        <v>88</v>
      </c>
      <c r="E74" t="s">
        <v>352</v>
      </c>
      <c r="F74" s="128">
        <v>4</v>
      </c>
      <c r="G74" s="128">
        <v>4</v>
      </c>
      <c r="H74" s="128">
        <v>4</v>
      </c>
      <c r="I74" s="128">
        <v>4</v>
      </c>
      <c r="J74" s="128">
        <v>4</v>
      </c>
      <c r="K74" s="128">
        <v>4</v>
      </c>
      <c r="L74" s="128">
        <v>4</v>
      </c>
      <c r="M74" s="128">
        <v>4</v>
      </c>
      <c r="N74" s="128">
        <v>4</v>
      </c>
      <c r="O74" t="s">
        <v>199</v>
      </c>
    </row>
    <row r="75" spans="1:15">
      <c r="A75">
        <v>54</v>
      </c>
      <c r="B75" s="128">
        <v>25</v>
      </c>
      <c r="C75" t="s">
        <v>135</v>
      </c>
      <c r="D75" t="s">
        <v>86</v>
      </c>
      <c r="E75" t="s">
        <v>98</v>
      </c>
      <c r="F75" s="128">
        <v>4</v>
      </c>
      <c r="G75" s="128">
        <v>4</v>
      </c>
      <c r="H75" s="128">
        <v>4</v>
      </c>
      <c r="I75" s="128">
        <v>4</v>
      </c>
      <c r="J75" s="128">
        <v>4</v>
      </c>
      <c r="K75" s="128">
        <v>4</v>
      </c>
      <c r="L75" s="128">
        <v>4</v>
      </c>
      <c r="M75" s="128">
        <v>4</v>
      </c>
      <c r="N75" s="128">
        <v>4</v>
      </c>
      <c r="O75" t="s">
        <v>353</v>
      </c>
    </row>
    <row r="76" spans="1:15">
      <c r="A76">
        <v>55</v>
      </c>
      <c r="B76" s="128">
        <v>44</v>
      </c>
      <c r="C76" t="s">
        <v>131</v>
      </c>
      <c r="D76" t="s">
        <v>86</v>
      </c>
      <c r="E76" t="s">
        <v>98</v>
      </c>
      <c r="F76" s="128">
        <v>4</v>
      </c>
      <c r="G76" s="128">
        <v>4</v>
      </c>
      <c r="H76" s="128">
        <v>4</v>
      </c>
      <c r="I76" s="128">
        <v>4</v>
      </c>
      <c r="J76" s="128">
        <v>4</v>
      </c>
      <c r="K76" s="128">
        <v>4</v>
      </c>
      <c r="L76" s="128">
        <v>4</v>
      </c>
      <c r="M76" s="128">
        <v>4</v>
      </c>
      <c r="N76" s="128">
        <v>4</v>
      </c>
      <c r="O76" t="s">
        <v>22</v>
      </c>
    </row>
    <row r="77" spans="1:15">
      <c r="A77">
        <v>56</v>
      </c>
      <c r="B77" s="128">
        <v>38</v>
      </c>
      <c r="C77" t="s">
        <v>131</v>
      </c>
      <c r="D77" t="s">
        <v>137</v>
      </c>
      <c r="E77" t="s">
        <v>97</v>
      </c>
      <c r="F77" s="128">
        <v>4</v>
      </c>
      <c r="G77" s="128">
        <v>4</v>
      </c>
      <c r="H77" s="128">
        <v>4</v>
      </c>
      <c r="I77" s="128">
        <v>4</v>
      </c>
      <c r="J77" s="128">
        <v>4</v>
      </c>
      <c r="K77" s="128">
        <v>4</v>
      </c>
      <c r="L77" s="128">
        <v>4</v>
      </c>
      <c r="M77" s="128">
        <v>4</v>
      </c>
      <c r="N77" s="128">
        <v>4</v>
      </c>
      <c r="O77" t="s">
        <v>182</v>
      </c>
    </row>
    <row r="78" spans="1:15">
      <c r="A78">
        <v>57</v>
      </c>
      <c r="B78" s="128">
        <v>45</v>
      </c>
      <c r="C78" t="s">
        <v>131</v>
      </c>
      <c r="D78" t="s">
        <v>88</v>
      </c>
      <c r="E78" t="s">
        <v>98</v>
      </c>
      <c r="F78" s="128">
        <v>3</v>
      </c>
      <c r="G78" s="128">
        <v>3</v>
      </c>
      <c r="H78" s="128">
        <v>4</v>
      </c>
      <c r="I78" s="128">
        <v>4</v>
      </c>
      <c r="J78" s="128">
        <v>3</v>
      </c>
      <c r="K78" s="128">
        <v>4</v>
      </c>
      <c r="L78" s="128">
        <v>4</v>
      </c>
      <c r="M78" s="128">
        <v>3</v>
      </c>
      <c r="N78" s="128">
        <v>3</v>
      </c>
      <c r="O78" t="s">
        <v>139</v>
      </c>
    </row>
    <row r="79" spans="1:15">
      <c r="A79">
        <v>58</v>
      </c>
      <c r="B79" s="128">
        <v>30</v>
      </c>
      <c r="C79" t="s">
        <v>131</v>
      </c>
      <c r="D79" t="s">
        <v>88</v>
      </c>
      <c r="E79" t="s">
        <v>97</v>
      </c>
      <c r="F79" s="128">
        <v>4</v>
      </c>
      <c r="G79" s="128">
        <v>4</v>
      </c>
      <c r="H79" s="128">
        <v>3</v>
      </c>
      <c r="I79" s="128">
        <v>4</v>
      </c>
      <c r="J79" s="128">
        <v>3</v>
      </c>
      <c r="K79" s="128">
        <v>3</v>
      </c>
      <c r="L79" s="128">
        <v>3</v>
      </c>
      <c r="M79" s="128">
        <v>3</v>
      </c>
      <c r="N79" s="128">
        <v>3</v>
      </c>
      <c r="O79" t="s">
        <v>354</v>
      </c>
    </row>
  </sheetData>
  <mergeCells count="4">
    <mergeCell ref="D1:K1"/>
    <mergeCell ref="D2:K2"/>
    <mergeCell ref="A4:D4"/>
    <mergeCell ref="A20:N2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Q54"/>
  <sheetViews>
    <sheetView topLeftCell="D31" zoomScale="84" zoomScaleNormal="84" workbookViewId="0">
      <selection activeCell="O48" sqref="O48"/>
    </sheetView>
  </sheetViews>
  <sheetFormatPr defaultColWidth="9" defaultRowHeight="14.4"/>
  <cols>
    <col min="1" max="1" width="4.6640625" customWidth="1"/>
    <col min="2" max="2" width="16.33203125" customWidth="1"/>
    <col min="3" max="3" width="22.5546875" customWidth="1"/>
    <col min="4" max="4" width="16" customWidth="1"/>
    <col min="5" max="5" width="21.6640625" customWidth="1"/>
    <col min="15" max="15" width="62.6640625" style="19" customWidth="1"/>
  </cols>
  <sheetData>
    <row r="1" spans="1:11" ht="18">
      <c r="A1" s="1"/>
      <c r="B1" s="1"/>
      <c r="C1" s="1"/>
      <c r="D1" s="174" t="s">
        <v>208</v>
      </c>
      <c r="E1" s="174"/>
      <c r="F1" s="174"/>
      <c r="G1" s="174"/>
      <c r="H1" s="174"/>
      <c r="I1" s="174"/>
      <c r="J1" s="174"/>
      <c r="K1" s="174"/>
    </row>
    <row r="2" spans="1:11" ht="18">
      <c r="A2" s="1"/>
      <c r="B2" s="1"/>
      <c r="C2" s="1"/>
      <c r="D2" s="174" t="s">
        <v>209</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26</v>
      </c>
      <c r="E6" s="11">
        <f>+D6/33</f>
        <v>0.78787878787878785</v>
      </c>
    </row>
    <row r="7" spans="1:11">
      <c r="A7" s="12"/>
      <c r="B7" s="13"/>
      <c r="C7" s="14" t="s">
        <v>77</v>
      </c>
      <c r="D7" s="12">
        <f>COUNTIF(C22:C1000,"Perempuan")</f>
        <v>7</v>
      </c>
      <c r="E7" s="11">
        <f>+D7/33</f>
        <v>0.21212121212121213</v>
      </c>
    </row>
    <row r="8" spans="1:11">
      <c r="A8" s="12">
        <v>2</v>
      </c>
      <c r="B8" s="13" t="s">
        <v>79</v>
      </c>
      <c r="C8" s="14" t="s">
        <v>80</v>
      </c>
      <c r="D8" s="12">
        <f>COUNTIF(D22:D1000,"SD Kebawah")</f>
        <v>0</v>
      </c>
      <c r="E8" s="11">
        <f t="shared" ref="E8:E18" si="0">+D8/33</f>
        <v>0</v>
      </c>
    </row>
    <row r="9" spans="1:11">
      <c r="A9" s="12"/>
      <c r="B9" s="13"/>
      <c r="C9" s="14" t="s">
        <v>82</v>
      </c>
      <c r="D9" s="12">
        <f>COUNTIF(D22:D1000,"SLTP")</f>
        <v>4</v>
      </c>
      <c r="E9" s="11">
        <f t="shared" si="0"/>
        <v>0.12121212121212122</v>
      </c>
    </row>
    <row r="10" spans="1:11">
      <c r="A10" s="12"/>
      <c r="B10" s="13"/>
      <c r="C10" s="14" t="s">
        <v>84</v>
      </c>
      <c r="D10" s="12">
        <f>COUNTIF(D22:D1000,"SLTA")</f>
        <v>15</v>
      </c>
      <c r="E10" s="11">
        <f t="shared" si="0"/>
        <v>0.45454545454545453</v>
      </c>
    </row>
    <row r="11" spans="1:11">
      <c r="A11" s="12"/>
      <c r="B11" s="13"/>
      <c r="C11" s="14" t="s">
        <v>214</v>
      </c>
      <c r="D11" s="12">
        <f>COUNTIF(D22:D1000,"D1 - D3 - D4")</f>
        <v>2</v>
      </c>
      <c r="E11" s="11">
        <f t="shared" si="0"/>
        <v>6.0606060606060608E-2</v>
      </c>
    </row>
    <row r="12" spans="1:11">
      <c r="A12" s="12"/>
      <c r="B12" s="13"/>
      <c r="C12" s="14" t="s">
        <v>119</v>
      </c>
      <c r="D12" s="12">
        <f>COUNTIF(D22:D1000,"S-1")</f>
        <v>12</v>
      </c>
      <c r="E12" s="11">
        <f t="shared" si="0"/>
        <v>0.36363636363636365</v>
      </c>
    </row>
    <row r="13" spans="1:11">
      <c r="A13" s="12"/>
      <c r="B13" s="13"/>
      <c r="C13" s="14" t="s">
        <v>215</v>
      </c>
      <c r="D13" s="12">
        <f>COUNTIF(D22:D1000,"S-2 ke atas")</f>
        <v>0</v>
      </c>
      <c r="E13" s="11">
        <f t="shared" si="0"/>
        <v>0</v>
      </c>
    </row>
    <row r="14" spans="1:11">
      <c r="A14" s="12">
        <v>3</v>
      </c>
      <c r="B14" s="13" t="s">
        <v>91</v>
      </c>
      <c r="C14" s="4" t="s">
        <v>97</v>
      </c>
      <c r="D14" s="15">
        <f>COUNTIF(E22:E1000,"Instansi Pemkab Sleman")</f>
        <v>2</v>
      </c>
      <c r="E14" s="11">
        <f t="shared" si="0"/>
        <v>6.0606060606060608E-2</v>
      </c>
    </row>
    <row r="15" spans="1:11">
      <c r="A15" s="16"/>
      <c r="B15" s="17"/>
      <c r="C15" s="4" t="s">
        <v>98</v>
      </c>
      <c r="D15" s="15">
        <f>COUNTIF(E22:E1000,"Pegawai Swasta")</f>
        <v>0</v>
      </c>
      <c r="E15" s="11">
        <f t="shared" si="0"/>
        <v>0</v>
      </c>
    </row>
    <row r="16" spans="1:11">
      <c r="A16" s="16"/>
      <c r="B16" s="17"/>
      <c r="C16" s="4" t="s">
        <v>99</v>
      </c>
      <c r="D16" s="15">
        <f>COUNTIF(E22:E1000,"Akademisi")</f>
        <v>0</v>
      </c>
      <c r="E16" s="11">
        <f t="shared" si="0"/>
        <v>0</v>
      </c>
    </row>
    <row r="17" spans="1:17">
      <c r="A17" s="12"/>
      <c r="B17" s="13"/>
      <c r="C17" s="4" t="s">
        <v>100</v>
      </c>
      <c r="D17" s="15">
        <f>COUNTIF(E22:E1000,"Masyarakat")</f>
        <v>25</v>
      </c>
      <c r="E17" s="11">
        <f t="shared" si="0"/>
        <v>0.75757575757575757</v>
      </c>
    </row>
    <row r="18" spans="1:17">
      <c r="A18" s="12"/>
      <c r="B18" s="13"/>
      <c r="C18" s="14" t="s">
        <v>95</v>
      </c>
      <c r="D18" s="15">
        <f>COUNTIF(E22:E1000,"Lainnya")</f>
        <v>5</v>
      </c>
      <c r="E18" s="11">
        <f t="shared" si="0"/>
        <v>0.15151515151515152</v>
      </c>
    </row>
    <row r="19" spans="1:17">
      <c r="A19" s="97"/>
      <c r="B19" s="121"/>
      <c r="C19" s="98"/>
      <c r="D19" s="122"/>
      <c r="E19" s="123"/>
      <c r="F19" s="5">
        <f>AVERAGE(F22:F1000)</f>
        <v>3.5151515151515151</v>
      </c>
      <c r="G19" s="5">
        <f t="shared" ref="G19:N19" si="1">AVERAGE(G22:G1000)</f>
        <v>3.4545454545454546</v>
      </c>
      <c r="H19" s="5">
        <f t="shared" si="1"/>
        <v>3.5151515151515151</v>
      </c>
      <c r="I19" s="5">
        <f t="shared" si="1"/>
        <v>3.606060606060606</v>
      </c>
      <c r="J19" s="5">
        <f t="shared" si="1"/>
        <v>3.4545454545454546</v>
      </c>
      <c r="K19" s="5">
        <f t="shared" si="1"/>
        <v>3.5757575757575757</v>
      </c>
      <c r="L19" s="5">
        <f t="shared" si="1"/>
        <v>3.5151515151515151</v>
      </c>
      <c r="M19" s="5">
        <f t="shared" si="1"/>
        <v>3.4545454545454546</v>
      </c>
      <c r="N19" s="5">
        <f t="shared" si="1"/>
        <v>3.393939393939394</v>
      </c>
    </row>
    <row r="20" spans="1:17">
      <c r="A20" s="177" t="s">
        <v>124</v>
      </c>
      <c r="B20" s="178"/>
      <c r="C20" s="178"/>
      <c r="D20" s="178"/>
      <c r="E20" s="178"/>
      <c r="F20" s="178"/>
      <c r="G20" s="178"/>
      <c r="H20" s="178"/>
      <c r="I20" s="178"/>
      <c r="J20" s="178"/>
      <c r="K20" s="178"/>
      <c r="L20" s="178"/>
      <c r="M20" s="178"/>
      <c r="N20" s="178"/>
    </row>
    <row r="21" spans="1:17">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3" t="s">
        <v>130</v>
      </c>
      <c r="Q21" s="2"/>
    </row>
    <row r="22" spans="1:17">
      <c r="A22" s="129">
        <v>1</v>
      </c>
      <c r="B22" s="130">
        <v>34</v>
      </c>
      <c r="C22" s="129" t="s">
        <v>135</v>
      </c>
      <c r="D22" s="129" t="s">
        <v>88</v>
      </c>
      <c r="E22" s="129" t="s">
        <v>100</v>
      </c>
      <c r="F22" s="130">
        <v>3</v>
      </c>
      <c r="G22" s="130">
        <v>3</v>
      </c>
      <c r="H22" s="130">
        <v>3</v>
      </c>
      <c r="I22" s="130">
        <v>4</v>
      </c>
      <c r="J22" s="130">
        <v>3</v>
      </c>
      <c r="K22" s="130">
        <v>4</v>
      </c>
      <c r="L22" s="130">
        <v>3</v>
      </c>
      <c r="M22" s="130">
        <v>3</v>
      </c>
      <c r="N22" s="130">
        <v>3</v>
      </c>
      <c r="O22" s="133" t="s">
        <v>22</v>
      </c>
    </row>
    <row r="23" spans="1:17">
      <c r="A23" s="129">
        <v>2</v>
      </c>
      <c r="B23" s="130">
        <v>19</v>
      </c>
      <c r="C23" s="129" t="s">
        <v>135</v>
      </c>
      <c r="D23" s="129" t="s">
        <v>84</v>
      </c>
      <c r="E23" s="129" t="s">
        <v>100</v>
      </c>
      <c r="F23" s="130">
        <v>4</v>
      </c>
      <c r="G23" s="130">
        <v>4</v>
      </c>
      <c r="H23" s="130">
        <v>4</v>
      </c>
      <c r="I23" s="130">
        <v>4</v>
      </c>
      <c r="J23" s="130">
        <v>4</v>
      </c>
      <c r="K23" s="130">
        <v>4</v>
      </c>
      <c r="L23" s="130">
        <v>4</v>
      </c>
      <c r="M23" s="130">
        <v>4</v>
      </c>
      <c r="N23" s="130">
        <v>4</v>
      </c>
      <c r="O23" s="133" t="s">
        <v>355</v>
      </c>
    </row>
    <row r="24" spans="1:17">
      <c r="A24" s="129">
        <v>3</v>
      </c>
      <c r="B24" s="130">
        <v>44</v>
      </c>
      <c r="C24" s="129" t="s">
        <v>135</v>
      </c>
      <c r="D24" s="129" t="s">
        <v>88</v>
      </c>
      <c r="E24" s="129" t="s">
        <v>100</v>
      </c>
      <c r="F24" s="130">
        <v>3</v>
      </c>
      <c r="G24" s="130">
        <v>3</v>
      </c>
      <c r="H24" s="130">
        <v>3</v>
      </c>
      <c r="I24" s="130">
        <v>3</v>
      </c>
      <c r="J24" s="130">
        <v>3</v>
      </c>
      <c r="K24" s="130">
        <v>3</v>
      </c>
      <c r="L24" s="130">
        <v>3</v>
      </c>
      <c r="M24" s="130">
        <v>3</v>
      </c>
      <c r="N24" s="130">
        <v>3</v>
      </c>
      <c r="O24" s="133" t="s">
        <v>356</v>
      </c>
    </row>
    <row r="25" spans="1:17">
      <c r="A25" s="129">
        <v>4</v>
      </c>
      <c r="B25" s="130">
        <v>34</v>
      </c>
      <c r="C25" s="129" t="s">
        <v>135</v>
      </c>
      <c r="D25" s="129" t="s">
        <v>88</v>
      </c>
      <c r="E25" s="129" t="s">
        <v>100</v>
      </c>
      <c r="F25" s="130">
        <v>3</v>
      </c>
      <c r="G25" s="130">
        <v>3</v>
      </c>
      <c r="H25" s="130">
        <v>3</v>
      </c>
      <c r="I25" s="130">
        <v>3</v>
      </c>
      <c r="J25" s="130">
        <v>3</v>
      </c>
      <c r="K25" s="130">
        <v>3</v>
      </c>
      <c r="L25" s="130">
        <v>3</v>
      </c>
      <c r="M25" s="130">
        <v>3</v>
      </c>
      <c r="N25" s="130">
        <v>3</v>
      </c>
      <c r="O25" s="133" t="s">
        <v>174</v>
      </c>
    </row>
    <row r="26" spans="1:17">
      <c r="A26" s="129">
        <v>5</v>
      </c>
      <c r="B26" s="130">
        <v>46</v>
      </c>
      <c r="C26" s="129" t="s">
        <v>135</v>
      </c>
      <c r="D26" s="129" t="s">
        <v>86</v>
      </c>
      <c r="E26" s="129" t="s">
        <v>97</v>
      </c>
      <c r="F26" s="130">
        <v>3</v>
      </c>
      <c r="G26" s="130">
        <v>4</v>
      </c>
      <c r="H26" s="130">
        <v>4</v>
      </c>
      <c r="I26" s="130">
        <v>4</v>
      </c>
      <c r="J26" s="130">
        <v>4</v>
      </c>
      <c r="K26" s="130">
        <v>4</v>
      </c>
      <c r="L26" s="130">
        <v>4</v>
      </c>
      <c r="M26" s="130">
        <v>4</v>
      </c>
      <c r="N26" s="130">
        <v>3</v>
      </c>
      <c r="O26" s="133" t="s">
        <v>207</v>
      </c>
    </row>
    <row r="27" spans="1:17">
      <c r="A27" s="129">
        <v>6</v>
      </c>
      <c r="B27" s="130">
        <v>28</v>
      </c>
      <c r="C27" s="129" t="s">
        <v>135</v>
      </c>
      <c r="D27" s="129" t="s">
        <v>84</v>
      </c>
      <c r="E27" s="129" t="s">
        <v>100</v>
      </c>
      <c r="F27" s="130">
        <v>3</v>
      </c>
      <c r="G27" s="130">
        <v>3</v>
      </c>
      <c r="H27" s="130">
        <v>3</v>
      </c>
      <c r="I27" s="130">
        <v>4</v>
      </c>
      <c r="J27" s="130">
        <v>4</v>
      </c>
      <c r="K27" s="130">
        <v>4</v>
      </c>
      <c r="L27" s="130">
        <v>3</v>
      </c>
      <c r="M27" s="130">
        <v>3</v>
      </c>
      <c r="N27" s="130">
        <v>3</v>
      </c>
      <c r="O27" s="133" t="s">
        <v>357</v>
      </c>
    </row>
    <row r="28" spans="1:17" ht="28.8">
      <c r="A28" s="129">
        <v>7</v>
      </c>
      <c r="B28" s="130">
        <v>48</v>
      </c>
      <c r="C28" s="129" t="s">
        <v>135</v>
      </c>
      <c r="D28" s="129" t="s">
        <v>84</v>
      </c>
      <c r="E28" s="129" t="s">
        <v>100</v>
      </c>
      <c r="F28" s="130">
        <v>4</v>
      </c>
      <c r="G28" s="130">
        <v>4</v>
      </c>
      <c r="H28" s="130">
        <v>4</v>
      </c>
      <c r="I28" s="130">
        <v>4</v>
      </c>
      <c r="J28" s="130">
        <v>3</v>
      </c>
      <c r="K28" s="130">
        <v>4</v>
      </c>
      <c r="L28" s="130">
        <v>4</v>
      </c>
      <c r="M28" s="130">
        <v>3</v>
      </c>
      <c r="N28" s="130">
        <v>3</v>
      </c>
      <c r="O28" s="133" t="s">
        <v>358</v>
      </c>
    </row>
    <row r="29" spans="1:17">
      <c r="A29" s="129">
        <v>8</v>
      </c>
      <c r="B29" s="130">
        <v>29</v>
      </c>
      <c r="C29" s="129" t="s">
        <v>135</v>
      </c>
      <c r="D29" s="129" t="s">
        <v>88</v>
      </c>
      <c r="E29" s="129" t="s">
        <v>100</v>
      </c>
      <c r="F29" s="130">
        <v>3</v>
      </c>
      <c r="G29" s="130">
        <v>3</v>
      </c>
      <c r="H29" s="130">
        <v>3</v>
      </c>
      <c r="I29" s="130">
        <v>3</v>
      </c>
      <c r="J29" s="130">
        <v>3</v>
      </c>
      <c r="K29" s="130">
        <v>3</v>
      </c>
      <c r="L29" s="130">
        <v>3</v>
      </c>
      <c r="M29" s="130">
        <v>3</v>
      </c>
      <c r="N29" s="130">
        <v>3</v>
      </c>
      <c r="O29" s="133" t="s">
        <v>359</v>
      </c>
    </row>
    <row r="30" spans="1:17">
      <c r="A30" s="129">
        <v>9</v>
      </c>
      <c r="B30" s="130">
        <v>26</v>
      </c>
      <c r="C30" s="129" t="s">
        <v>135</v>
      </c>
      <c r="D30" s="129" t="s">
        <v>84</v>
      </c>
      <c r="E30" s="129" t="s">
        <v>100</v>
      </c>
      <c r="F30" s="130">
        <v>3</v>
      </c>
      <c r="G30" s="130">
        <v>3</v>
      </c>
      <c r="H30" s="130">
        <v>4</v>
      </c>
      <c r="I30" s="130">
        <v>4</v>
      </c>
      <c r="J30" s="130">
        <v>3</v>
      </c>
      <c r="K30" s="130">
        <v>3</v>
      </c>
      <c r="L30" s="130">
        <v>3</v>
      </c>
      <c r="M30" s="130">
        <v>3</v>
      </c>
      <c r="N30" s="130">
        <v>3</v>
      </c>
      <c r="O30" s="133" t="s">
        <v>360</v>
      </c>
    </row>
    <row r="31" spans="1:17">
      <c r="A31" s="129">
        <v>10</v>
      </c>
      <c r="B31" s="130">
        <v>39</v>
      </c>
      <c r="C31" s="129" t="s">
        <v>135</v>
      </c>
      <c r="D31" s="129" t="s">
        <v>82</v>
      </c>
      <c r="E31" s="129" t="s">
        <v>100</v>
      </c>
      <c r="F31" s="130">
        <v>3</v>
      </c>
      <c r="G31" s="130">
        <v>3</v>
      </c>
      <c r="H31" s="130">
        <v>3</v>
      </c>
      <c r="I31" s="130">
        <v>4</v>
      </c>
      <c r="J31" s="130">
        <v>3</v>
      </c>
      <c r="K31" s="130">
        <v>3</v>
      </c>
      <c r="L31" s="130">
        <v>3</v>
      </c>
      <c r="M31" s="130">
        <v>3</v>
      </c>
      <c r="N31" s="130">
        <v>3</v>
      </c>
      <c r="O31" s="133" t="s">
        <v>361</v>
      </c>
    </row>
    <row r="32" spans="1:17">
      <c r="A32" s="129">
        <v>11</v>
      </c>
      <c r="B32" s="130">
        <v>41</v>
      </c>
      <c r="C32" s="129" t="s">
        <v>135</v>
      </c>
      <c r="D32" s="129" t="s">
        <v>84</v>
      </c>
      <c r="E32" s="129" t="s">
        <v>97</v>
      </c>
      <c r="F32" s="130">
        <v>4</v>
      </c>
      <c r="G32" s="130">
        <v>4</v>
      </c>
      <c r="H32" s="130">
        <v>4</v>
      </c>
      <c r="I32" s="130">
        <v>4</v>
      </c>
      <c r="J32" s="130">
        <v>4</v>
      </c>
      <c r="K32" s="130">
        <v>4</v>
      </c>
      <c r="L32" s="130">
        <v>4</v>
      </c>
      <c r="M32" s="130">
        <v>4</v>
      </c>
      <c r="N32" s="130">
        <v>4</v>
      </c>
      <c r="O32" s="133" t="s">
        <v>207</v>
      </c>
    </row>
    <row r="33" spans="1:15" ht="28.8">
      <c r="A33" s="129">
        <v>12</v>
      </c>
      <c r="B33" s="130">
        <v>48</v>
      </c>
      <c r="C33" s="129" t="s">
        <v>135</v>
      </c>
      <c r="D33" s="129" t="s">
        <v>84</v>
      </c>
      <c r="E33" s="129" t="s">
        <v>100</v>
      </c>
      <c r="F33" s="130">
        <v>4</v>
      </c>
      <c r="G33" s="130">
        <v>4</v>
      </c>
      <c r="H33" s="130">
        <v>4</v>
      </c>
      <c r="I33" s="130">
        <v>4</v>
      </c>
      <c r="J33" s="130">
        <v>3</v>
      </c>
      <c r="K33" s="130">
        <v>4</v>
      </c>
      <c r="L33" s="130">
        <v>4</v>
      </c>
      <c r="M33" s="130">
        <v>4</v>
      </c>
      <c r="N33" s="130">
        <v>3</v>
      </c>
      <c r="O33" s="133" t="s">
        <v>362</v>
      </c>
    </row>
    <row r="34" spans="1:15">
      <c r="A34" s="129">
        <v>13</v>
      </c>
      <c r="B34" s="130">
        <v>61</v>
      </c>
      <c r="C34" s="129" t="s">
        <v>135</v>
      </c>
      <c r="D34" s="129" t="s">
        <v>84</v>
      </c>
      <c r="E34" s="129" t="s">
        <v>100</v>
      </c>
      <c r="F34" s="130">
        <v>3</v>
      </c>
      <c r="G34" s="130">
        <v>2</v>
      </c>
      <c r="H34" s="130">
        <v>3</v>
      </c>
      <c r="I34" s="130">
        <v>3</v>
      </c>
      <c r="J34" s="130">
        <v>3</v>
      </c>
      <c r="K34" s="130">
        <v>3</v>
      </c>
      <c r="L34" s="130">
        <v>3</v>
      </c>
      <c r="M34" s="130">
        <v>3</v>
      </c>
      <c r="N34" s="130">
        <v>3</v>
      </c>
      <c r="O34" s="133" t="s">
        <v>159</v>
      </c>
    </row>
    <row r="35" spans="1:15">
      <c r="A35" s="129">
        <v>14</v>
      </c>
      <c r="B35" s="130">
        <v>47</v>
      </c>
      <c r="C35" s="129" t="s">
        <v>135</v>
      </c>
      <c r="D35" s="129" t="s">
        <v>84</v>
      </c>
      <c r="E35" s="129" t="s">
        <v>133</v>
      </c>
      <c r="F35" s="130">
        <v>3</v>
      </c>
      <c r="G35" s="130">
        <v>3</v>
      </c>
      <c r="H35" s="130">
        <v>3</v>
      </c>
      <c r="I35" s="130">
        <v>3</v>
      </c>
      <c r="J35" s="130">
        <v>3</v>
      </c>
      <c r="K35" s="130">
        <v>3</v>
      </c>
      <c r="L35" s="130">
        <v>3</v>
      </c>
      <c r="M35" s="130">
        <v>3</v>
      </c>
      <c r="N35" s="130">
        <v>3</v>
      </c>
      <c r="O35" s="133" t="s">
        <v>363</v>
      </c>
    </row>
    <row r="36" spans="1:15">
      <c r="A36" s="129">
        <v>15</v>
      </c>
      <c r="B36" s="130">
        <v>47</v>
      </c>
      <c r="C36" s="129" t="s">
        <v>135</v>
      </c>
      <c r="D36" s="129" t="s">
        <v>82</v>
      </c>
      <c r="E36" s="129" t="s">
        <v>100</v>
      </c>
      <c r="F36" s="130">
        <v>3</v>
      </c>
      <c r="G36" s="130">
        <v>3</v>
      </c>
      <c r="H36" s="130">
        <v>3</v>
      </c>
      <c r="I36" s="130">
        <v>3</v>
      </c>
      <c r="J36" s="130">
        <v>3</v>
      </c>
      <c r="K36" s="130">
        <v>3</v>
      </c>
      <c r="L36" s="130">
        <v>3</v>
      </c>
      <c r="M36" s="130">
        <v>3</v>
      </c>
      <c r="N36" s="130">
        <v>3</v>
      </c>
      <c r="O36" s="133" t="s">
        <v>364</v>
      </c>
    </row>
    <row r="37" spans="1:15">
      <c r="A37" s="129">
        <v>16</v>
      </c>
      <c r="B37" s="130">
        <v>54</v>
      </c>
      <c r="C37" s="129" t="s">
        <v>135</v>
      </c>
      <c r="D37" s="129" t="s">
        <v>88</v>
      </c>
      <c r="E37" s="129" t="s">
        <v>100</v>
      </c>
      <c r="F37" s="130">
        <v>3</v>
      </c>
      <c r="G37" s="130">
        <v>3</v>
      </c>
      <c r="H37" s="130">
        <v>3</v>
      </c>
      <c r="I37" s="130">
        <v>3</v>
      </c>
      <c r="J37" s="130">
        <v>3</v>
      </c>
      <c r="K37" s="130">
        <v>4</v>
      </c>
      <c r="L37" s="130">
        <v>4</v>
      </c>
      <c r="M37" s="130">
        <v>3</v>
      </c>
      <c r="N37" s="130">
        <v>3</v>
      </c>
      <c r="O37" s="133" t="s">
        <v>365</v>
      </c>
    </row>
    <row r="38" spans="1:15">
      <c r="A38" s="129">
        <v>17</v>
      </c>
      <c r="B38" s="130">
        <v>56</v>
      </c>
      <c r="C38" s="129" t="s">
        <v>135</v>
      </c>
      <c r="D38" s="129" t="s">
        <v>84</v>
      </c>
      <c r="E38" s="129" t="s">
        <v>100</v>
      </c>
      <c r="F38" s="130">
        <v>3</v>
      </c>
      <c r="G38" s="130">
        <v>3</v>
      </c>
      <c r="H38" s="130">
        <v>3</v>
      </c>
      <c r="I38" s="130">
        <v>3</v>
      </c>
      <c r="J38" s="130">
        <v>3</v>
      </c>
      <c r="K38" s="130">
        <v>3</v>
      </c>
      <c r="L38" s="130">
        <v>3</v>
      </c>
      <c r="M38" s="130">
        <v>3</v>
      </c>
      <c r="N38" s="130">
        <v>3</v>
      </c>
      <c r="O38" s="133" t="s">
        <v>366</v>
      </c>
    </row>
    <row r="39" spans="1:15">
      <c r="A39" s="129">
        <v>18</v>
      </c>
      <c r="B39" s="130">
        <v>57</v>
      </c>
      <c r="C39" s="129" t="s">
        <v>135</v>
      </c>
      <c r="D39" s="129" t="s">
        <v>84</v>
      </c>
      <c r="E39" s="129" t="s">
        <v>352</v>
      </c>
      <c r="F39" s="130">
        <v>3</v>
      </c>
      <c r="G39" s="130">
        <v>3</v>
      </c>
      <c r="H39" s="130">
        <v>3</v>
      </c>
      <c r="I39" s="130">
        <v>3</v>
      </c>
      <c r="J39" s="130">
        <v>3</v>
      </c>
      <c r="K39" s="130">
        <v>3</v>
      </c>
      <c r="L39" s="130">
        <v>3</v>
      </c>
      <c r="M39" s="130">
        <v>3</v>
      </c>
      <c r="N39" s="130">
        <v>3</v>
      </c>
      <c r="O39" s="133" t="s">
        <v>367</v>
      </c>
    </row>
    <row r="40" spans="1:15">
      <c r="A40" s="129">
        <v>19</v>
      </c>
      <c r="B40" s="130">
        <v>60</v>
      </c>
      <c r="C40" s="129" t="s">
        <v>135</v>
      </c>
      <c r="D40" s="129" t="s">
        <v>84</v>
      </c>
      <c r="E40" s="129" t="s">
        <v>100</v>
      </c>
      <c r="F40" s="130">
        <v>4</v>
      </c>
      <c r="G40" s="130">
        <v>4</v>
      </c>
      <c r="H40" s="130">
        <v>4</v>
      </c>
      <c r="I40" s="130">
        <v>4</v>
      </c>
      <c r="J40" s="130">
        <v>4</v>
      </c>
      <c r="K40" s="130">
        <v>4</v>
      </c>
      <c r="L40" s="130">
        <v>4</v>
      </c>
      <c r="M40" s="130">
        <v>4</v>
      </c>
      <c r="N40" s="130">
        <v>4</v>
      </c>
      <c r="O40" s="133" t="s">
        <v>368</v>
      </c>
    </row>
    <row r="41" spans="1:15">
      <c r="A41" s="129">
        <v>20</v>
      </c>
      <c r="B41" s="130">
        <v>39</v>
      </c>
      <c r="C41" s="129" t="s">
        <v>131</v>
      </c>
      <c r="D41" s="129" t="s">
        <v>88</v>
      </c>
      <c r="E41" s="129" t="s">
        <v>133</v>
      </c>
      <c r="F41" s="130">
        <v>4</v>
      </c>
      <c r="G41" s="130">
        <v>4</v>
      </c>
      <c r="H41" s="130">
        <v>4</v>
      </c>
      <c r="I41" s="130">
        <v>4</v>
      </c>
      <c r="J41" s="130">
        <v>4</v>
      </c>
      <c r="K41" s="130">
        <v>4</v>
      </c>
      <c r="L41" s="130">
        <v>4</v>
      </c>
      <c r="M41" s="130">
        <v>4</v>
      </c>
      <c r="N41" s="130">
        <v>4</v>
      </c>
      <c r="O41" s="133" t="s">
        <v>369</v>
      </c>
    </row>
    <row r="42" spans="1:15">
      <c r="A42" s="129">
        <v>21</v>
      </c>
      <c r="B42" s="130">
        <v>51</v>
      </c>
      <c r="C42" s="129" t="s">
        <v>131</v>
      </c>
      <c r="D42" s="129" t="s">
        <v>84</v>
      </c>
      <c r="E42" s="129" t="s">
        <v>100</v>
      </c>
      <c r="F42" s="130">
        <v>3</v>
      </c>
      <c r="G42" s="130">
        <v>3</v>
      </c>
      <c r="H42" s="130">
        <v>3</v>
      </c>
      <c r="I42" s="130">
        <v>3</v>
      </c>
      <c r="J42" s="130">
        <v>3</v>
      </c>
      <c r="K42" s="130">
        <v>3</v>
      </c>
      <c r="L42" s="130">
        <v>3</v>
      </c>
      <c r="M42" s="130">
        <v>3</v>
      </c>
      <c r="N42" s="130">
        <v>3</v>
      </c>
      <c r="O42" s="133" t="s">
        <v>370</v>
      </c>
    </row>
    <row r="43" spans="1:15">
      <c r="A43" s="129">
        <v>22</v>
      </c>
      <c r="B43" s="130">
        <v>39</v>
      </c>
      <c r="C43" s="129" t="s">
        <v>131</v>
      </c>
      <c r="D43" s="129" t="s">
        <v>88</v>
      </c>
      <c r="E43" s="129" t="s">
        <v>133</v>
      </c>
      <c r="F43" s="130">
        <v>4</v>
      </c>
      <c r="G43" s="130">
        <v>4</v>
      </c>
      <c r="H43" s="130">
        <v>4</v>
      </c>
      <c r="I43" s="130">
        <v>4</v>
      </c>
      <c r="J43" s="130">
        <v>4</v>
      </c>
      <c r="K43" s="130">
        <v>4</v>
      </c>
      <c r="L43" s="130">
        <v>4</v>
      </c>
      <c r="M43" s="130">
        <v>4</v>
      </c>
      <c r="N43" s="130">
        <v>4</v>
      </c>
      <c r="O43" s="133" t="s">
        <v>371</v>
      </c>
    </row>
    <row r="44" spans="1:15">
      <c r="A44" s="129">
        <v>23</v>
      </c>
      <c r="B44" s="130">
        <v>28</v>
      </c>
      <c r="C44" s="129" t="s">
        <v>135</v>
      </c>
      <c r="D44" s="129" t="s">
        <v>88</v>
      </c>
      <c r="E44" s="129" t="s">
        <v>100</v>
      </c>
      <c r="F44" s="130">
        <v>4</v>
      </c>
      <c r="G44" s="130">
        <v>3</v>
      </c>
      <c r="H44" s="130">
        <v>3</v>
      </c>
      <c r="I44" s="130">
        <v>3</v>
      </c>
      <c r="J44" s="130">
        <v>3</v>
      </c>
      <c r="K44" s="130">
        <v>4</v>
      </c>
      <c r="L44" s="130">
        <v>4</v>
      </c>
      <c r="M44" s="130">
        <v>4</v>
      </c>
      <c r="N44" s="130">
        <v>4</v>
      </c>
      <c r="O44" s="133" t="s">
        <v>372</v>
      </c>
    </row>
    <row r="45" spans="1:15">
      <c r="A45" s="129">
        <v>24</v>
      </c>
      <c r="B45" s="130">
        <v>57</v>
      </c>
      <c r="C45" s="129" t="s">
        <v>135</v>
      </c>
      <c r="D45" s="129" t="s">
        <v>88</v>
      </c>
      <c r="E45" s="129" t="s">
        <v>100</v>
      </c>
      <c r="F45" s="130">
        <v>4</v>
      </c>
      <c r="G45" s="130">
        <v>4</v>
      </c>
      <c r="H45" s="130">
        <v>4</v>
      </c>
      <c r="I45" s="130">
        <v>4</v>
      </c>
      <c r="J45" s="130">
        <v>4</v>
      </c>
      <c r="K45" s="130">
        <v>3</v>
      </c>
      <c r="L45" s="130">
        <v>3</v>
      </c>
      <c r="M45" s="130">
        <v>3</v>
      </c>
      <c r="N45" s="130">
        <v>3</v>
      </c>
      <c r="O45" s="133" t="s">
        <v>373</v>
      </c>
    </row>
    <row r="46" spans="1:15">
      <c r="A46" s="129">
        <v>25</v>
      </c>
      <c r="B46" s="130">
        <v>39</v>
      </c>
      <c r="C46" s="129" t="s">
        <v>131</v>
      </c>
      <c r="D46" s="129" t="s">
        <v>88</v>
      </c>
      <c r="E46" s="129" t="s">
        <v>133</v>
      </c>
      <c r="F46" s="130">
        <v>4</v>
      </c>
      <c r="G46" s="130">
        <v>4</v>
      </c>
      <c r="H46" s="130">
        <v>4</v>
      </c>
      <c r="I46" s="130">
        <v>4</v>
      </c>
      <c r="J46" s="130">
        <v>4</v>
      </c>
      <c r="K46" s="130">
        <v>4</v>
      </c>
      <c r="L46" s="130">
        <v>4</v>
      </c>
      <c r="M46" s="130">
        <v>4</v>
      </c>
      <c r="N46" s="130">
        <v>4</v>
      </c>
      <c r="O46" s="133" t="s">
        <v>374</v>
      </c>
    </row>
    <row r="47" spans="1:15">
      <c r="A47" s="129">
        <v>26</v>
      </c>
      <c r="B47" s="130">
        <v>54</v>
      </c>
      <c r="C47" s="129" t="s">
        <v>135</v>
      </c>
      <c r="D47" s="129" t="s">
        <v>82</v>
      </c>
      <c r="E47" s="129" t="s">
        <v>100</v>
      </c>
      <c r="F47" s="130">
        <v>4</v>
      </c>
      <c r="G47" s="130">
        <v>4</v>
      </c>
      <c r="H47" s="130">
        <v>4</v>
      </c>
      <c r="I47" s="130">
        <v>4</v>
      </c>
      <c r="J47" s="130">
        <v>4</v>
      </c>
      <c r="K47" s="130">
        <v>4</v>
      </c>
      <c r="L47" s="130">
        <v>4</v>
      </c>
      <c r="M47" s="130">
        <v>4</v>
      </c>
      <c r="N47" s="130">
        <v>4</v>
      </c>
      <c r="O47" s="133" t="s">
        <v>375</v>
      </c>
    </row>
    <row r="48" spans="1:15">
      <c r="A48" s="129">
        <v>27</v>
      </c>
      <c r="B48" s="130">
        <v>42</v>
      </c>
      <c r="C48" s="129" t="s">
        <v>131</v>
      </c>
      <c r="D48" s="129" t="s">
        <v>86</v>
      </c>
      <c r="E48" s="129" t="s">
        <v>100</v>
      </c>
      <c r="F48" s="130">
        <v>3</v>
      </c>
      <c r="G48" s="130">
        <v>3</v>
      </c>
      <c r="H48" s="130">
        <v>3</v>
      </c>
      <c r="I48" s="130">
        <v>3</v>
      </c>
      <c r="J48" s="130">
        <v>3</v>
      </c>
      <c r="K48" s="130">
        <v>3</v>
      </c>
      <c r="L48" s="130">
        <v>3</v>
      </c>
      <c r="M48" s="130">
        <v>3</v>
      </c>
      <c r="N48" s="130">
        <v>3</v>
      </c>
      <c r="O48" s="133" t="s">
        <v>376</v>
      </c>
    </row>
    <row r="49" spans="1:15">
      <c r="A49" s="129">
        <v>28</v>
      </c>
      <c r="B49" s="130">
        <v>46</v>
      </c>
      <c r="C49" s="129" t="s">
        <v>131</v>
      </c>
      <c r="D49" s="129" t="s">
        <v>84</v>
      </c>
      <c r="E49" s="129" t="s">
        <v>100</v>
      </c>
      <c r="F49" s="130">
        <v>4</v>
      </c>
      <c r="G49" s="130">
        <v>4</v>
      </c>
      <c r="H49" s="130">
        <v>4</v>
      </c>
      <c r="I49" s="130">
        <v>4</v>
      </c>
      <c r="J49" s="130">
        <v>4</v>
      </c>
      <c r="K49" s="130">
        <v>4</v>
      </c>
      <c r="L49" s="130">
        <v>4</v>
      </c>
      <c r="M49" s="130">
        <v>4</v>
      </c>
      <c r="N49" s="130">
        <v>4</v>
      </c>
      <c r="O49" s="133" t="s">
        <v>138</v>
      </c>
    </row>
    <row r="50" spans="1:15">
      <c r="A50" s="129">
        <v>29</v>
      </c>
      <c r="B50" s="130">
        <v>39</v>
      </c>
      <c r="C50" s="129" t="s">
        <v>131</v>
      </c>
      <c r="D50" s="129" t="s">
        <v>88</v>
      </c>
      <c r="E50" s="129" t="s">
        <v>133</v>
      </c>
      <c r="F50" s="130">
        <v>4</v>
      </c>
      <c r="G50" s="130">
        <v>4</v>
      </c>
      <c r="H50" s="130">
        <v>4</v>
      </c>
      <c r="I50" s="130">
        <v>4</v>
      </c>
      <c r="J50" s="130">
        <v>4</v>
      </c>
      <c r="K50" s="130">
        <v>4</v>
      </c>
      <c r="L50" s="130">
        <v>4</v>
      </c>
      <c r="M50" s="130">
        <v>4</v>
      </c>
      <c r="N50" s="130">
        <v>4</v>
      </c>
      <c r="O50" s="133" t="s">
        <v>207</v>
      </c>
    </row>
    <row r="51" spans="1:15">
      <c r="A51" s="129">
        <v>30</v>
      </c>
      <c r="B51" s="130">
        <v>45</v>
      </c>
      <c r="C51" s="129" t="s">
        <v>135</v>
      </c>
      <c r="D51" s="129" t="s">
        <v>82</v>
      </c>
      <c r="E51" s="129" t="s">
        <v>100</v>
      </c>
      <c r="F51" s="130">
        <v>4</v>
      </c>
      <c r="G51" s="130">
        <v>4</v>
      </c>
      <c r="H51" s="130">
        <v>4</v>
      </c>
      <c r="I51" s="130">
        <v>4</v>
      </c>
      <c r="J51" s="130">
        <v>4</v>
      </c>
      <c r="K51" s="130">
        <v>4</v>
      </c>
      <c r="L51" s="130">
        <v>4</v>
      </c>
      <c r="M51" s="130">
        <v>4</v>
      </c>
      <c r="N51" s="130">
        <v>4</v>
      </c>
      <c r="O51" s="133" t="s">
        <v>377</v>
      </c>
    </row>
    <row r="52" spans="1:15">
      <c r="A52" s="129">
        <v>31</v>
      </c>
      <c r="B52" s="130">
        <v>46</v>
      </c>
      <c r="C52" s="129" t="s">
        <v>135</v>
      </c>
      <c r="D52" s="129" t="s">
        <v>84</v>
      </c>
      <c r="E52" s="129" t="s">
        <v>100</v>
      </c>
      <c r="F52" s="130">
        <v>4</v>
      </c>
      <c r="G52" s="130">
        <v>4</v>
      </c>
      <c r="H52" s="130">
        <v>4</v>
      </c>
      <c r="I52" s="130">
        <v>4</v>
      </c>
      <c r="J52" s="130">
        <v>4</v>
      </c>
      <c r="K52" s="130">
        <v>4</v>
      </c>
      <c r="L52" s="130">
        <v>4</v>
      </c>
      <c r="M52" s="130">
        <v>4</v>
      </c>
      <c r="N52" s="130">
        <v>4</v>
      </c>
      <c r="O52" s="133" t="s">
        <v>378</v>
      </c>
    </row>
    <row r="53" spans="1:15">
      <c r="A53" s="129">
        <v>32</v>
      </c>
      <c r="B53" s="130">
        <v>28</v>
      </c>
      <c r="C53" s="129" t="s">
        <v>135</v>
      </c>
      <c r="D53" s="129" t="s">
        <v>88</v>
      </c>
      <c r="E53" s="129" t="s">
        <v>100</v>
      </c>
      <c r="F53" s="130">
        <v>4</v>
      </c>
      <c r="G53" s="130">
        <v>3</v>
      </c>
      <c r="H53" s="130">
        <v>3</v>
      </c>
      <c r="I53" s="130">
        <v>3</v>
      </c>
      <c r="J53" s="130">
        <v>3</v>
      </c>
      <c r="K53" s="130">
        <v>3</v>
      </c>
      <c r="L53" s="130">
        <v>3</v>
      </c>
      <c r="M53" s="130">
        <v>3</v>
      </c>
      <c r="N53" s="130">
        <v>3</v>
      </c>
      <c r="O53" s="133" t="s">
        <v>379</v>
      </c>
    </row>
    <row r="54" spans="1:15" ht="28.8">
      <c r="A54" s="129">
        <v>33</v>
      </c>
      <c r="B54" s="130">
        <v>45</v>
      </c>
      <c r="C54" s="129" t="s">
        <v>135</v>
      </c>
      <c r="D54" s="129" t="s">
        <v>84</v>
      </c>
      <c r="E54" s="129" t="s">
        <v>100</v>
      </c>
      <c r="F54" s="130">
        <v>4</v>
      </c>
      <c r="G54" s="130">
        <v>4</v>
      </c>
      <c r="H54" s="130">
        <v>4</v>
      </c>
      <c r="I54" s="130">
        <v>4</v>
      </c>
      <c r="J54" s="130">
        <v>4</v>
      </c>
      <c r="K54" s="130">
        <v>4</v>
      </c>
      <c r="L54" s="130">
        <v>4</v>
      </c>
      <c r="M54" s="130">
        <v>4</v>
      </c>
      <c r="N54" s="130">
        <v>4</v>
      </c>
      <c r="O54" s="133" t="s">
        <v>380</v>
      </c>
    </row>
  </sheetData>
  <mergeCells count="4">
    <mergeCell ref="D1:K1"/>
    <mergeCell ref="D2:K2"/>
    <mergeCell ref="A4:D4"/>
    <mergeCell ref="A20:N2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O154"/>
  <sheetViews>
    <sheetView topLeftCell="F137" workbookViewId="0">
      <selection activeCell="O148" sqref="O148"/>
    </sheetView>
  </sheetViews>
  <sheetFormatPr defaultColWidth="9" defaultRowHeight="14.4"/>
  <cols>
    <col min="1" max="1" width="4.6640625" customWidth="1"/>
    <col min="2" max="2" width="17.33203125" customWidth="1"/>
    <col min="3" max="3" width="20.88671875" customWidth="1"/>
    <col min="4" max="4" width="15.33203125" customWidth="1"/>
    <col min="5" max="5" width="22.88671875" customWidth="1"/>
    <col min="15" max="15" width="49.6640625" style="19" customWidth="1"/>
  </cols>
  <sheetData>
    <row r="1" spans="1:11" ht="18">
      <c r="A1" s="1"/>
      <c r="B1" s="1"/>
      <c r="C1" s="1"/>
      <c r="D1" s="174" t="s">
        <v>208</v>
      </c>
      <c r="E1" s="174"/>
      <c r="F1" s="174"/>
      <c r="G1" s="174"/>
      <c r="H1" s="174"/>
      <c r="I1" s="174"/>
      <c r="J1" s="174"/>
      <c r="K1" s="174"/>
    </row>
    <row r="2" spans="1:11" ht="18">
      <c r="A2" s="1"/>
      <c r="B2" s="1"/>
      <c r="C2" s="1"/>
      <c r="D2" s="174" t="s">
        <v>216</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45</v>
      </c>
      <c r="E6" s="11">
        <f>+D6/33</f>
        <v>1.3636363636363635</v>
      </c>
    </row>
    <row r="7" spans="1:11">
      <c r="A7" s="12"/>
      <c r="B7" s="13"/>
      <c r="C7" s="14" t="s">
        <v>77</v>
      </c>
      <c r="D7" s="12">
        <f>COUNTIF(C22:C1000,"Perempuan")</f>
        <v>88</v>
      </c>
      <c r="E7" s="11">
        <f>+D7/33</f>
        <v>2.6666666666666665</v>
      </c>
    </row>
    <row r="8" spans="1:11">
      <c r="A8" s="12">
        <v>2</v>
      </c>
      <c r="B8" s="13" t="s">
        <v>79</v>
      </c>
      <c r="C8" s="14" t="s">
        <v>80</v>
      </c>
      <c r="D8" s="12">
        <f>COUNTIF(D22:D1000,"SD Kebawah")</f>
        <v>0</v>
      </c>
      <c r="E8" s="11">
        <f t="shared" ref="E8:E18" si="0">+D8/33</f>
        <v>0</v>
      </c>
    </row>
    <row r="9" spans="1:11">
      <c r="A9" s="12"/>
      <c r="B9" s="13"/>
      <c r="C9" s="14" t="s">
        <v>82</v>
      </c>
      <c r="D9" s="12">
        <f>COUNTIF(D22:D1000,"SLTP")</f>
        <v>0</v>
      </c>
      <c r="E9" s="11">
        <f t="shared" si="0"/>
        <v>0</v>
      </c>
    </row>
    <row r="10" spans="1:11">
      <c r="A10" s="12"/>
      <c r="B10" s="13"/>
      <c r="C10" s="14" t="s">
        <v>84</v>
      </c>
      <c r="D10" s="12">
        <f>COUNTIF(D22:D1000,"SLTA")</f>
        <v>4</v>
      </c>
      <c r="E10" s="11">
        <f t="shared" si="0"/>
        <v>0.12121212121212122</v>
      </c>
    </row>
    <row r="11" spans="1:11">
      <c r="A11" s="12"/>
      <c r="B11" s="13"/>
      <c r="C11" s="14" t="s">
        <v>86</v>
      </c>
      <c r="D11" s="12">
        <f>COUNTIF(D22:D1000,"D1 - D3 - D4")</f>
        <v>59</v>
      </c>
      <c r="E11" s="11">
        <f t="shared" si="0"/>
        <v>1.7878787878787878</v>
      </c>
    </row>
    <row r="12" spans="1:11">
      <c r="A12" s="12"/>
      <c r="B12" s="13"/>
      <c r="C12" s="14" t="s">
        <v>88</v>
      </c>
      <c r="D12" s="12">
        <f>COUNTIF(D22:D1000,"S-1")</f>
        <v>56</v>
      </c>
      <c r="E12" s="11">
        <f t="shared" si="0"/>
        <v>1.696969696969697</v>
      </c>
    </row>
    <row r="13" spans="1:11">
      <c r="A13" s="12"/>
      <c r="B13" s="13"/>
      <c r="C13" s="14" t="s">
        <v>89</v>
      </c>
      <c r="D13" s="12">
        <f>COUNTIF(D22:D1000,"S-2 ke atas")</f>
        <v>14</v>
      </c>
      <c r="E13" s="11">
        <f t="shared" si="0"/>
        <v>0.42424242424242425</v>
      </c>
    </row>
    <row r="14" spans="1:11">
      <c r="A14" s="12">
        <v>3</v>
      </c>
      <c r="B14" s="13" t="s">
        <v>91</v>
      </c>
      <c r="C14" s="4" t="s">
        <v>97</v>
      </c>
      <c r="D14" s="15">
        <f>COUNTIF(E22:E1000,"Instansi Pemkab Sleman")</f>
        <v>82</v>
      </c>
      <c r="E14" s="11">
        <f t="shared" si="0"/>
        <v>2.4848484848484849</v>
      </c>
    </row>
    <row r="15" spans="1:11">
      <c r="A15" s="16"/>
      <c r="B15" s="17"/>
      <c r="C15" s="4" t="s">
        <v>98</v>
      </c>
      <c r="D15" s="15">
        <f>COUNTIF(E22:E1000,"Pegawai Swasta")</f>
        <v>30</v>
      </c>
      <c r="E15" s="11">
        <f t="shared" si="0"/>
        <v>0.90909090909090906</v>
      </c>
    </row>
    <row r="16" spans="1:11">
      <c r="A16" s="16"/>
      <c r="B16" s="17"/>
      <c r="C16" s="4" t="s">
        <v>99</v>
      </c>
      <c r="D16" s="15">
        <f>COUNTIF(E22:E1000,"Akademisi")</f>
        <v>0</v>
      </c>
      <c r="E16" s="11">
        <f t="shared" si="0"/>
        <v>0</v>
      </c>
    </row>
    <row r="17" spans="1:15">
      <c r="A17" s="12"/>
      <c r="B17" s="13"/>
      <c r="C17" s="4" t="s">
        <v>100</v>
      </c>
      <c r="D17" s="15">
        <f>COUNTIF(E22:E1000,"Masyarakat")</f>
        <v>2</v>
      </c>
      <c r="E17" s="11">
        <f t="shared" si="0"/>
        <v>6.0606060606060608E-2</v>
      </c>
    </row>
    <row r="18" spans="1:15">
      <c r="A18" s="12"/>
      <c r="B18" s="13"/>
      <c r="C18" s="14" t="s">
        <v>95</v>
      </c>
      <c r="D18" s="15">
        <f>COUNTIF(E22:E1000,"Lainnya")</f>
        <v>19</v>
      </c>
      <c r="E18" s="11">
        <f t="shared" si="0"/>
        <v>0.5757575757575758</v>
      </c>
    </row>
    <row r="19" spans="1:15">
      <c r="A19" s="97"/>
      <c r="B19" s="121"/>
      <c r="C19" s="98"/>
      <c r="D19" s="122"/>
      <c r="E19" s="123"/>
      <c r="F19" s="5">
        <f>AVERAGE(F22:F1000)</f>
        <v>3.3533834586466167</v>
      </c>
      <c r="G19" s="5">
        <f t="shared" ref="G19:N19" si="1">AVERAGE(G22:G1000)</f>
        <v>3.3609022556390977</v>
      </c>
      <c r="H19" s="5">
        <f t="shared" si="1"/>
        <v>3.4210526315789473</v>
      </c>
      <c r="I19" s="5">
        <f t="shared" si="1"/>
        <v>3.4135338345864663</v>
      </c>
      <c r="J19" s="5">
        <f t="shared" si="1"/>
        <v>3.3233082706766917</v>
      </c>
      <c r="K19" s="5">
        <f t="shared" si="1"/>
        <v>3.4210526315789473</v>
      </c>
      <c r="L19" s="5">
        <f t="shared" si="1"/>
        <v>3.4360902255639099</v>
      </c>
      <c r="M19" s="5">
        <f t="shared" si="1"/>
        <v>3.4135338345864663</v>
      </c>
      <c r="N19" s="5">
        <f t="shared" si="1"/>
        <v>3.3533834586466167</v>
      </c>
    </row>
    <row r="20" spans="1:15">
      <c r="A20" s="177" t="s">
        <v>124</v>
      </c>
      <c r="B20" s="178"/>
      <c r="C20" s="178"/>
      <c r="D20" s="178"/>
      <c r="E20" s="178"/>
      <c r="F20" s="178"/>
      <c r="G20" s="178"/>
      <c r="H20" s="178"/>
      <c r="I20" s="178"/>
      <c r="J20" s="178"/>
      <c r="K20" s="178"/>
      <c r="L20" s="178"/>
      <c r="M20" s="178"/>
      <c r="N20" s="178"/>
    </row>
    <row r="21" spans="1:15">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row>
    <row r="22" spans="1:15" ht="72">
      <c r="A22" s="129">
        <v>1</v>
      </c>
      <c r="B22" s="130">
        <v>33</v>
      </c>
      <c r="C22" s="129" t="s">
        <v>131</v>
      </c>
      <c r="D22" s="129" t="s">
        <v>88</v>
      </c>
      <c r="E22" s="129" t="s">
        <v>97</v>
      </c>
      <c r="F22" s="130">
        <v>4</v>
      </c>
      <c r="G22" s="130">
        <v>3</v>
      </c>
      <c r="H22" s="130">
        <v>4</v>
      </c>
      <c r="I22" s="130">
        <v>4</v>
      </c>
      <c r="J22" s="130">
        <v>3</v>
      </c>
      <c r="K22" s="130">
        <v>4</v>
      </c>
      <c r="L22" s="130">
        <v>4</v>
      </c>
      <c r="M22" s="130">
        <v>3</v>
      </c>
      <c r="N22" s="130">
        <v>3</v>
      </c>
      <c r="O22" s="133" t="s">
        <v>381</v>
      </c>
    </row>
    <row r="23" spans="1:15">
      <c r="A23" s="129">
        <v>2</v>
      </c>
      <c r="B23" s="130">
        <v>27</v>
      </c>
      <c r="C23" s="129" t="s">
        <v>135</v>
      </c>
      <c r="D23" s="129" t="s">
        <v>86</v>
      </c>
      <c r="E23" s="129" t="s">
        <v>97</v>
      </c>
      <c r="F23" s="130">
        <v>4</v>
      </c>
      <c r="G23" s="130">
        <v>4</v>
      </c>
      <c r="H23" s="130">
        <v>4</v>
      </c>
      <c r="I23" s="130">
        <v>4</v>
      </c>
      <c r="J23" s="130">
        <v>4</v>
      </c>
      <c r="K23" s="130">
        <v>4</v>
      </c>
      <c r="L23" s="130">
        <v>4</v>
      </c>
      <c r="M23" s="130">
        <v>4</v>
      </c>
      <c r="N23" s="130">
        <v>4</v>
      </c>
      <c r="O23" s="133" t="s">
        <v>145</v>
      </c>
    </row>
    <row r="24" spans="1:15">
      <c r="A24" s="129">
        <v>3</v>
      </c>
      <c r="B24" s="130">
        <v>57</v>
      </c>
      <c r="C24" s="129" t="s">
        <v>131</v>
      </c>
      <c r="D24" s="129" t="s">
        <v>86</v>
      </c>
      <c r="E24" s="129" t="s">
        <v>97</v>
      </c>
      <c r="F24" s="130">
        <v>3</v>
      </c>
      <c r="G24" s="130">
        <v>3</v>
      </c>
      <c r="H24" s="130">
        <v>3</v>
      </c>
      <c r="I24" s="130">
        <v>3</v>
      </c>
      <c r="J24" s="130">
        <v>3</v>
      </c>
      <c r="K24" s="130">
        <v>3</v>
      </c>
      <c r="L24" s="130">
        <v>3</v>
      </c>
      <c r="M24" s="130">
        <v>3</v>
      </c>
      <c r="N24" s="130">
        <v>3</v>
      </c>
      <c r="O24" s="133" t="s">
        <v>168</v>
      </c>
    </row>
    <row r="25" spans="1:15">
      <c r="A25" s="129">
        <v>4</v>
      </c>
      <c r="B25" s="130">
        <v>25</v>
      </c>
      <c r="C25" s="129" t="s">
        <v>131</v>
      </c>
      <c r="D25" s="129" t="s">
        <v>86</v>
      </c>
      <c r="E25" s="129" t="s">
        <v>98</v>
      </c>
      <c r="F25" s="130">
        <v>4</v>
      </c>
      <c r="G25" s="130">
        <v>4</v>
      </c>
      <c r="H25" s="130">
        <v>4</v>
      </c>
      <c r="I25" s="130">
        <v>4</v>
      </c>
      <c r="J25" s="130">
        <v>4</v>
      </c>
      <c r="K25" s="130">
        <v>4</v>
      </c>
      <c r="L25" s="130">
        <v>4</v>
      </c>
      <c r="M25" s="130">
        <v>4</v>
      </c>
      <c r="N25" s="130">
        <v>4</v>
      </c>
      <c r="O25" s="133" t="s">
        <v>134</v>
      </c>
    </row>
    <row r="26" spans="1:15">
      <c r="A26" s="129">
        <v>5</v>
      </c>
      <c r="B26" s="130">
        <v>35</v>
      </c>
      <c r="C26" s="129" t="s">
        <v>135</v>
      </c>
      <c r="D26" s="129" t="s">
        <v>86</v>
      </c>
      <c r="E26" s="129" t="s">
        <v>133</v>
      </c>
      <c r="F26" s="130">
        <v>3</v>
      </c>
      <c r="G26" s="130">
        <v>3</v>
      </c>
      <c r="H26" s="130">
        <v>3</v>
      </c>
      <c r="I26" s="130">
        <v>3</v>
      </c>
      <c r="J26" s="130">
        <v>3</v>
      </c>
      <c r="K26" s="130">
        <v>3</v>
      </c>
      <c r="L26" s="130">
        <v>3</v>
      </c>
      <c r="M26" s="130">
        <v>3</v>
      </c>
      <c r="N26" s="130">
        <v>3</v>
      </c>
      <c r="O26" s="133" t="s">
        <v>22</v>
      </c>
    </row>
    <row r="27" spans="1:15">
      <c r="A27" s="129">
        <v>6</v>
      </c>
      <c r="B27" s="130">
        <v>34</v>
      </c>
      <c r="C27" s="129" t="s">
        <v>135</v>
      </c>
      <c r="D27" s="129" t="s">
        <v>84</v>
      </c>
      <c r="E27" s="129" t="s">
        <v>97</v>
      </c>
      <c r="F27" s="130">
        <v>3</v>
      </c>
      <c r="G27" s="130">
        <v>3</v>
      </c>
      <c r="H27" s="130">
        <v>3</v>
      </c>
      <c r="I27" s="130">
        <v>3</v>
      </c>
      <c r="J27" s="130">
        <v>3</v>
      </c>
      <c r="K27" s="130">
        <v>3</v>
      </c>
      <c r="L27" s="130">
        <v>3</v>
      </c>
      <c r="M27" s="130">
        <v>3</v>
      </c>
      <c r="N27" s="130">
        <v>3</v>
      </c>
      <c r="O27" s="133" t="s">
        <v>207</v>
      </c>
    </row>
    <row r="28" spans="1:15">
      <c r="A28" s="129">
        <v>7</v>
      </c>
      <c r="B28" s="130">
        <v>36</v>
      </c>
      <c r="C28" s="129" t="s">
        <v>135</v>
      </c>
      <c r="D28" s="129" t="s">
        <v>86</v>
      </c>
      <c r="E28" s="129" t="s">
        <v>133</v>
      </c>
      <c r="F28" s="130">
        <v>3</v>
      </c>
      <c r="G28" s="130">
        <v>3</v>
      </c>
      <c r="H28" s="130">
        <v>3</v>
      </c>
      <c r="I28" s="130">
        <v>3</v>
      </c>
      <c r="J28" s="130">
        <v>3</v>
      </c>
      <c r="K28" s="130">
        <v>3</v>
      </c>
      <c r="L28" s="130">
        <v>3</v>
      </c>
      <c r="M28" s="130">
        <v>3</v>
      </c>
      <c r="N28" s="130">
        <v>3</v>
      </c>
      <c r="O28" s="133" t="s">
        <v>148</v>
      </c>
    </row>
    <row r="29" spans="1:15">
      <c r="A29" s="129">
        <v>8</v>
      </c>
      <c r="B29" s="130">
        <v>34</v>
      </c>
      <c r="C29" s="129" t="s">
        <v>135</v>
      </c>
      <c r="D29" s="129" t="s">
        <v>86</v>
      </c>
      <c r="E29" s="129" t="s">
        <v>97</v>
      </c>
      <c r="F29" s="130">
        <v>4</v>
      </c>
      <c r="G29" s="130">
        <v>4</v>
      </c>
      <c r="H29" s="130">
        <v>4</v>
      </c>
      <c r="I29" s="130">
        <v>4</v>
      </c>
      <c r="J29" s="130">
        <v>4</v>
      </c>
      <c r="K29" s="130">
        <v>4</v>
      </c>
      <c r="L29" s="130">
        <v>4</v>
      </c>
      <c r="M29" s="130">
        <v>4</v>
      </c>
      <c r="N29" s="130">
        <v>4</v>
      </c>
      <c r="O29" s="133" t="s">
        <v>382</v>
      </c>
    </row>
    <row r="30" spans="1:15">
      <c r="A30" s="129">
        <v>9</v>
      </c>
      <c r="B30" s="130">
        <v>57</v>
      </c>
      <c r="C30" s="129" t="s">
        <v>135</v>
      </c>
      <c r="D30" s="129" t="s">
        <v>86</v>
      </c>
      <c r="E30" s="129" t="s">
        <v>97</v>
      </c>
      <c r="F30" s="130">
        <v>3</v>
      </c>
      <c r="G30" s="130">
        <v>3</v>
      </c>
      <c r="H30" s="130">
        <v>3</v>
      </c>
      <c r="I30" s="130">
        <v>3</v>
      </c>
      <c r="J30" s="130">
        <v>3</v>
      </c>
      <c r="K30" s="130">
        <v>3</v>
      </c>
      <c r="L30" s="130">
        <v>4</v>
      </c>
      <c r="M30" s="130">
        <v>4</v>
      </c>
      <c r="N30" s="130">
        <v>3</v>
      </c>
      <c r="O30" s="133" t="s">
        <v>22</v>
      </c>
    </row>
    <row r="31" spans="1:15">
      <c r="A31" s="129">
        <v>10</v>
      </c>
      <c r="B31" s="130">
        <v>31</v>
      </c>
      <c r="C31" s="129" t="s">
        <v>131</v>
      </c>
      <c r="D31" s="129" t="s">
        <v>86</v>
      </c>
      <c r="E31" s="129" t="s">
        <v>98</v>
      </c>
      <c r="F31" s="130">
        <v>3</v>
      </c>
      <c r="G31" s="130">
        <v>3</v>
      </c>
      <c r="H31" s="130">
        <v>3</v>
      </c>
      <c r="I31" s="130">
        <v>3</v>
      </c>
      <c r="J31" s="130">
        <v>3</v>
      </c>
      <c r="K31" s="130">
        <v>3</v>
      </c>
      <c r="L31" s="130">
        <v>3</v>
      </c>
      <c r="M31" s="130">
        <v>3</v>
      </c>
      <c r="N31" s="130">
        <v>3</v>
      </c>
      <c r="O31" s="133" t="s">
        <v>167</v>
      </c>
    </row>
    <row r="32" spans="1:15">
      <c r="A32" s="129">
        <v>11</v>
      </c>
      <c r="B32" s="130">
        <v>30</v>
      </c>
      <c r="C32" s="129" t="s">
        <v>131</v>
      </c>
      <c r="D32" s="129" t="s">
        <v>86</v>
      </c>
      <c r="E32" s="129" t="s">
        <v>98</v>
      </c>
      <c r="F32" s="130">
        <v>3</v>
      </c>
      <c r="G32" s="130">
        <v>3</v>
      </c>
      <c r="H32" s="130">
        <v>3</v>
      </c>
      <c r="I32" s="130">
        <v>3</v>
      </c>
      <c r="J32" s="130">
        <v>3</v>
      </c>
      <c r="K32" s="130">
        <v>3</v>
      </c>
      <c r="L32" s="130">
        <v>3</v>
      </c>
      <c r="M32" s="130">
        <v>3</v>
      </c>
      <c r="N32" s="130">
        <v>3</v>
      </c>
      <c r="O32" s="133" t="s">
        <v>383</v>
      </c>
    </row>
    <row r="33" spans="1:15">
      <c r="A33" s="129">
        <v>12</v>
      </c>
      <c r="B33" s="130">
        <v>48</v>
      </c>
      <c r="C33" s="129" t="s">
        <v>131</v>
      </c>
      <c r="D33" s="129" t="s">
        <v>88</v>
      </c>
      <c r="E33" s="129" t="s">
        <v>98</v>
      </c>
      <c r="F33" s="130">
        <v>4</v>
      </c>
      <c r="G33" s="130">
        <v>4</v>
      </c>
      <c r="H33" s="130">
        <v>4</v>
      </c>
      <c r="I33" s="130">
        <v>4</v>
      </c>
      <c r="J33" s="130">
        <v>4</v>
      </c>
      <c r="K33" s="130">
        <v>4</v>
      </c>
      <c r="L33" s="130">
        <v>4</v>
      </c>
      <c r="M33" s="130">
        <v>4</v>
      </c>
      <c r="N33" s="130">
        <v>4</v>
      </c>
      <c r="O33" s="133" t="s">
        <v>384</v>
      </c>
    </row>
    <row r="34" spans="1:15">
      <c r="A34" s="129">
        <v>13</v>
      </c>
      <c r="B34" s="130">
        <v>27</v>
      </c>
      <c r="C34" s="129" t="s">
        <v>131</v>
      </c>
      <c r="D34" s="129" t="s">
        <v>86</v>
      </c>
      <c r="E34" s="129" t="s">
        <v>98</v>
      </c>
      <c r="F34" s="130">
        <v>3</v>
      </c>
      <c r="G34" s="130">
        <v>3</v>
      </c>
      <c r="H34" s="130">
        <v>3</v>
      </c>
      <c r="I34" s="130">
        <v>3</v>
      </c>
      <c r="J34" s="130">
        <v>3</v>
      </c>
      <c r="K34" s="130">
        <v>3</v>
      </c>
      <c r="L34" s="130">
        <v>3</v>
      </c>
      <c r="M34" s="130">
        <v>3</v>
      </c>
      <c r="N34" s="130">
        <v>3</v>
      </c>
      <c r="O34" s="133" t="s">
        <v>148</v>
      </c>
    </row>
    <row r="35" spans="1:15">
      <c r="A35" s="129">
        <v>14</v>
      </c>
      <c r="B35" s="130">
        <v>54</v>
      </c>
      <c r="C35" s="129" t="s">
        <v>131</v>
      </c>
      <c r="D35" s="129" t="s">
        <v>86</v>
      </c>
      <c r="E35" s="129" t="s">
        <v>97</v>
      </c>
      <c r="F35" s="130">
        <v>3</v>
      </c>
      <c r="G35" s="130">
        <v>3</v>
      </c>
      <c r="H35" s="130">
        <v>3</v>
      </c>
      <c r="I35" s="130">
        <v>3</v>
      </c>
      <c r="J35" s="130">
        <v>2</v>
      </c>
      <c r="K35" s="130">
        <v>3</v>
      </c>
      <c r="L35" s="130">
        <v>3</v>
      </c>
      <c r="M35" s="130">
        <v>3</v>
      </c>
      <c r="N35" s="130">
        <v>3</v>
      </c>
      <c r="O35" s="133" t="s">
        <v>385</v>
      </c>
    </row>
    <row r="36" spans="1:15">
      <c r="A36" s="129">
        <v>15</v>
      </c>
      <c r="B36" s="130">
        <v>55</v>
      </c>
      <c r="C36" s="129" t="s">
        <v>131</v>
      </c>
      <c r="D36" s="129" t="s">
        <v>86</v>
      </c>
      <c r="E36" s="129" t="s">
        <v>97</v>
      </c>
      <c r="F36" s="130">
        <v>4</v>
      </c>
      <c r="G36" s="130">
        <v>4</v>
      </c>
      <c r="H36" s="130">
        <v>4</v>
      </c>
      <c r="I36" s="130">
        <v>4</v>
      </c>
      <c r="J36" s="130">
        <v>4</v>
      </c>
      <c r="K36" s="130">
        <v>4</v>
      </c>
      <c r="L36" s="130">
        <v>4</v>
      </c>
      <c r="M36" s="130">
        <v>4</v>
      </c>
      <c r="N36" s="130">
        <v>4</v>
      </c>
      <c r="O36" s="133" t="s">
        <v>157</v>
      </c>
    </row>
    <row r="37" spans="1:15">
      <c r="A37" s="129">
        <v>16</v>
      </c>
      <c r="B37" s="130">
        <v>55</v>
      </c>
      <c r="C37" s="129" t="s">
        <v>131</v>
      </c>
      <c r="D37" s="129" t="s">
        <v>86</v>
      </c>
      <c r="E37" s="129" t="s">
        <v>97</v>
      </c>
      <c r="F37" s="130">
        <v>4</v>
      </c>
      <c r="G37" s="130">
        <v>4</v>
      </c>
      <c r="H37" s="130">
        <v>4</v>
      </c>
      <c r="I37" s="130">
        <v>4</v>
      </c>
      <c r="J37" s="130">
        <v>4</v>
      </c>
      <c r="K37" s="130">
        <v>4</v>
      </c>
      <c r="L37" s="130">
        <v>4</v>
      </c>
      <c r="M37" s="130">
        <v>4</v>
      </c>
      <c r="N37" s="130">
        <v>4</v>
      </c>
      <c r="O37" s="133" t="s">
        <v>157</v>
      </c>
    </row>
    <row r="38" spans="1:15">
      <c r="A38" s="129">
        <v>17</v>
      </c>
      <c r="B38" s="130">
        <v>47</v>
      </c>
      <c r="C38" s="129" t="s">
        <v>135</v>
      </c>
      <c r="D38" s="129" t="s">
        <v>137</v>
      </c>
      <c r="E38" s="129" t="s">
        <v>97</v>
      </c>
      <c r="F38" s="130">
        <v>4</v>
      </c>
      <c r="G38" s="130">
        <v>4</v>
      </c>
      <c r="H38" s="130">
        <v>4</v>
      </c>
      <c r="I38" s="130">
        <v>4</v>
      </c>
      <c r="J38" s="130">
        <v>3</v>
      </c>
      <c r="K38" s="130">
        <v>3</v>
      </c>
      <c r="L38" s="130">
        <v>3</v>
      </c>
      <c r="M38" s="130">
        <v>3</v>
      </c>
      <c r="N38" s="130">
        <v>3</v>
      </c>
      <c r="O38" s="133" t="s">
        <v>148</v>
      </c>
    </row>
    <row r="39" spans="1:15">
      <c r="A39" s="129">
        <v>18</v>
      </c>
      <c r="B39" s="130">
        <v>25</v>
      </c>
      <c r="C39" s="129" t="s">
        <v>135</v>
      </c>
      <c r="D39" s="129" t="s">
        <v>86</v>
      </c>
      <c r="E39" s="129" t="s">
        <v>133</v>
      </c>
      <c r="F39" s="130">
        <v>3</v>
      </c>
      <c r="G39" s="130">
        <v>3</v>
      </c>
      <c r="H39" s="130">
        <v>3</v>
      </c>
      <c r="I39" s="130">
        <v>3</v>
      </c>
      <c r="J39" s="130">
        <v>3</v>
      </c>
      <c r="K39" s="130">
        <v>3</v>
      </c>
      <c r="L39" s="130">
        <v>3</v>
      </c>
      <c r="M39" s="130">
        <v>3</v>
      </c>
      <c r="N39" s="130">
        <v>3</v>
      </c>
      <c r="O39" s="133" t="s">
        <v>386</v>
      </c>
    </row>
    <row r="40" spans="1:15">
      <c r="A40" s="129">
        <v>19</v>
      </c>
      <c r="B40" s="130">
        <v>52</v>
      </c>
      <c r="C40" s="129" t="s">
        <v>135</v>
      </c>
      <c r="D40" s="129" t="s">
        <v>88</v>
      </c>
      <c r="E40" s="129" t="s">
        <v>98</v>
      </c>
      <c r="F40" s="130">
        <v>3</v>
      </c>
      <c r="G40" s="130">
        <v>3</v>
      </c>
      <c r="H40" s="130">
        <v>3</v>
      </c>
      <c r="I40" s="130">
        <v>3</v>
      </c>
      <c r="J40" s="130">
        <v>3</v>
      </c>
      <c r="K40" s="130">
        <v>3</v>
      </c>
      <c r="L40" s="130">
        <v>4</v>
      </c>
      <c r="M40" s="130">
        <v>4</v>
      </c>
      <c r="N40" s="130">
        <v>3</v>
      </c>
      <c r="O40" s="133" t="s">
        <v>387</v>
      </c>
    </row>
    <row r="41" spans="1:15">
      <c r="A41" s="129">
        <v>20</v>
      </c>
      <c r="B41" s="130">
        <v>49</v>
      </c>
      <c r="C41" s="129" t="s">
        <v>131</v>
      </c>
      <c r="D41" s="129" t="s">
        <v>88</v>
      </c>
      <c r="E41" s="129" t="s">
        <v>98</v>
      </c>
      <c r="F41" s="130">
        <v>3</v>
      </c>
      <c r="G41" s="130">
        <v>3</v>
      </c>
      <c r="H41" s="130">
        <v>3</v>
      </c>
      <c r="I41" s="130">
        <v>3</v>
      </c>
      <c r="J41" s="130">
        <v>3</v>
      </c>
      <c r="K41" s="130">
        <v>3</v>
      </c>
      <c r="L41" s="130">
        <v>3</v>
      </c>
      <c r="M41" s="130">
        <v>3</v>
      </c>
      <c r="N41" s="130">
        <v>3</v>
      </c>
      <c r="O41" s="133" t="s">
        <v>388</v>
      </c>
    </row>
    <row r="42" spans="1:15">
      <c r="A42" s="129">
        <v>21</v>
      </c>
      <c r="B42" s="130">
        <v>56</v>
      </c>
      <c r="C42" s="129" t="s">
        <v>135</v>
      </c>
      <c r="D42" s="129" t="s">
        <v>86</v>
      </c>
      <c r="E42" s="129" t="s">
        <v>97</v>
      </c>
      <c r="F42" s="130">
        <v>4</v>
      </c>
      <c r="G42" s="130">
        <v>4</v>
      </c>
      <c r="H42" s="130">
        <v>4</v>
      </c>
      <c r="I42" s="130">
        <v>4</v>
      </c>
      <c r="J42" s="130">
        <v>4</v>
      </c>
      <c r="K42" s="130">
        <v>4</v>
      </c>
      <c r="L42" s="130">
        <v>4</v>
      </c>
      <c r="M42" s="130">
        <v>4</v>
      </c>
      <c r="N42" s="130">
        <v>3</v>
      </c>
      <c r="O42" s="133" t="s">
        <v>389</v>
      </c>
    </row>
    <row r="43" spans="1:15">
      <c r="A43" s="129">
        <v>22</v>
      </c>
      <c r="B43" s="130">
        <v>57</v>
      </c>
      <c r="C43" s="129" t="s">
        <v>135</v>
      </c>
      <c r="D43" s="129" t="s">
        <v>86</v>
      </c>
      <c r="E43" s="129" t="s">
        <v>97</v>
      </c>
      <c r="F43" s="130">
        <v>3</v>
      </c>
      <c r="G43" s="130">
        <v>3</v>
      </c>
      <c r="H43" s="130">
        <v>3</v>
      </c>
      <c r="I43" s="130">
        <v>3</v>
      </c>
      <c r="J43" s="130">
        <v>3</v>
      </c>
      <c r="K43" s="130">
        <v>3</v>
      </c>
      <c r="L43" s="130">
        <v>3</v>
      </c>
      <c r="M43" s="130">
        <v>3</v>
      </c>
      <c r="N43" s="130">
        <v>3</v>
      </c>
      <c r="O43" s="133" t="s">
        <v>22</v>
      </c>
    </row>
    <row r="44" spans="1:15">
      <c r="A44" s="129">
        <v>23</v>
      </c>
      <c r="B44" s="130">
        <v>55</v>
      </c>
      <c r="C44" s="129" t="s">
        <v>131</v>
      </c>
      <c r="D44" s="129" t="s">
        <v>86</v>
      </c>
      <c r="E44" s="129" t="s">
        <v>97</v>
      </c>
      <c r="F44" s="130">
        <v>4</v>
      </c>
      <c r="G44" s="130">
        <v>4</v>
      </c>
      <c r="H44" s="130">
        <v>4</v>
      </c>
      <c r="I44" s="130">
        <v>4</v>
      </c>
      <c r="J44" s="130">
        <v>4</v>
      </c>
      <c r="K44" s="130">
        <v>4</v>
      </c>
      <c r="L44" s="130">
        <v>4</v>
      </c>
      <c r="M44" s="130">
        <v>4</v>
      </c>
      <c r="N44" s="130">
        <v>4</v>
      </c>
      <c r="O44" s="133" t="s">
        <v>157</v>
      </c>
    </row>
    <row r="45" spans="1:15">
      <c r="A45" s="129">
        <v>24</v>
      </c>
      <c r="B45" s="130">
        <v>25</v>
      </c>
      <c r="C45" s="129" t="s">
        <v>135</v>
      </c>
      <c r="D45" s="129" t="s">
        <v>86</v>
      </c>
      <c r="E45" s="129" t="s">
        <v>133</v>
      </c>
      <c r="F45" s="130">
        <v>3</v>
      </c>
      <c r="G45" s="130">
        <v>3</v>
      </c>
      <c r="H45" s="130">
        <v>3</v>
      </c>
      <c r="I45" s="130">
        <v>3</v>
      </c>
      <c r="J45" s="130">
        <v>3</v>
      </c>
      <c r="K45" s="130">
        <v>3</v>
      </c>
      <c r="L45" s="130">
        <v>3</v>
      </c>
      <c r="M45" s="130">
        <v>3</v>
      </c>
      <c r="N45" s="130">
        <v>3</v>
      </c>
      <c r="O45" s="133" t="s">
        <v>390</v>
      </c>
    </row>
    <row r="46" spans="1:15">
      <c r="A46" s="129">
        <v>25</v>
      </c>
      <c r="B46" s="130">
        <v>54</v>
      </c>
      <c r="C46" s="129" t="s">
        <v>135</v>
      </c>
      <c r="D46" s="129" t="s">
        <v>86</v>
      </c>
      <c r="E46" s="129" t="s">
        <v>97</v>
      </c>
      <c r="F46" s="130">
        <v>3</v>
      </c>
      <c r="G46" s="130">
        <v>3</v>
      </c>
      <c r="H46" s="130">
        <v>3</v>
      </c>
      <c r="I46" s="130">
        <v>3</v>
      </c>
      <c r="J46" s="130">
        <v>3</v>
      </c>
      <c r="K46" s="130">
        <v>3</v>
      </c>
      <c r="L46" s="130">
        <v>3</v>
      </c>
      <c r="M46" s="130">
        <v>3</v>
      </c>
      <c r="N46" s="130">
        <v>3</v>
      </c>
      <c r="O46" s="133" t="s">
        <v>22</v>
      </c>
    </row>
    <row r="47" spans="1:15">
      <c r="A47" s="129">
        <v>26</v>
      </c>
      <c r="B47" s="130">
        <v>41</v>
      </c>
      <c r="C47" s="129" t="s">
        <v>131</v>
      </c>
      <c r="D47" s="129" t="s">
        <v>86</v>
      </c>
      <c r="E47" s="129" t="s">
        <v>97</v>
      </c>
      <c r="F47" s="130">
        <v>3</v>
      </c>
      <c r="G47" s="130">
        <v>3</v>
      </c>
      <c r="H47" s="130">
        <v>3</v>
      </c>
      <c r="I47" s="130">
        <v>3</v>
      </c>
      <c r="J47" s="130">
        <v>3</v>
      </c>
      <c r="K47" s="130">
        <v>3</v>
      </c>
      <c r="L47" s="130">
        <v>3</v>
      </c>
      <c r="M47" s="130">
        <v>3</v>
      </c>
      <c r="N47" s="130">
        <v>3</v>
      </c>
      <c r="O47" s="133" t="s">
        <v>134</v>
      </c>
    </row>
    <row r="48" spans="1:15">
      <c r="A48" s="129">
        <v>27</v>
      </c>
      <c r="B48" s="130">
        <v>56</v>
      </c>
      <c r="C48" s="129" t="s">
        <v>135</v>
      </c>
      <c r="D48" s="129" t="s">
        <v>86</v>
      </c>
      <c r="E48" s="129" t="s">
        <v>133</v>
      </c>
      <c r="F48" s="130">
        <v>3</v>
      </c>
      <c r="G48" s="130">
        <v>3</v>
      </c>
      <c r="H48" s="130">
        <v>3</v>
      </c>
      <c r="I48" s="130">
        <v>3</v>
      </c>
      <c r="J48" s="130">
        <v>3</v>
      </c>
      <c r="K48" s="130">
        <v>3</v>
      </c>
      <c r="L48" s="130">
        <v>4</v>
      </c>
      <c r="M48" s="130">
        <v>3</v>
      </c>
      <c r="N48" s="130">
        <v>3</v>
      </c>
      <c r="O48" s="133" t="s">
        <v>391</v>
      </c>
    </row>
    <row r="49" spans="1:15">
      <c r="A49" s="129">
        <v>28</v>
      </c>
      <c r="B49" s="130">
        <v>30</v>
      </c>
      <c r="C49" s="129" t="s">
        <v>131</v>
      </c>
      <c r="D49" s="129" t="s">
        <v>86</v>
      </c>
      <c r="E49" s="129" t="s">
        <v>98</v>
      </c>
      <c r="F49" s="130">
        <v>3</v>
      </c>
      <c r="G49" s="130">
        <v>3</v>
      </c>
      <c r="H49" s="130">
        <v>3</v>
      </c>
      <c r="I49" s="130">
        <v>3</v>
      </c>
      <c r="J49" s="130">
        <v>3</v>
      </c>
      <c r="K49" s="130">
        <v>3</v>
      </c>
      <c r="L49" s="130">
        <v>3</v>
      </c>
      <c r="M49" s="130">
        <v>3</v>
      </c>
      <c r="N49" s="130">
        <v>3</v>
      </c>
      <c r="O49" s="133" t="s">
        <v>22</v>
      </c>
    </row>
    <row r="50" spans="1:15">
      <c r="A50" s="129">
        <v>29</v>
      </c>
      <c r="B50" s="130">
        <v>29</v>
      </c>
      <c r="C50" s="129" t="s">
        <v>135</v>
      </c>
      <c r="D50" s="129" t="s">
        <v>86</v>
      </c>
      <c r="E50" s="129" t="s">
        <v>97</v>
      </c>
      <c r="F50" s="130">
        <v>4</v>
      </c>
      <c r="G50" s="130">
        <v>4</v>
      </c>
      <c r="H50" s="130">
        <v>4</v>
      </c>
      <c r="I50" s="130">
        <v>4</v>
      </c>
      <c r="J50" s="130">
        <v>3</v>
      </c>
      <c r="K50" s="130">
        <v>3</v>
      </c>
      <c r="L50" s="130">
        <v>3</v>
      </c>
      <c r="M50" s="130">
        <v>4</v>
      </c>
      <c r="N50" s="130">
        <v>3</v>
      </c>
      <c r="O50" s="133" t="s">
        <v>134</v>
      </c>
    </row>
    <row r="51" spans="1:15">
      <c r="A51" s="129">
        <v>30</v>
      </c>
      <c r="B51" s="130">
        <v>56</v>
      </c>
      <c r="C51" s="129" t="s">
        <v>135</v>
      </c>
      <c r="D51" s="129" t="s">
        <v>86</v>
      </c>
      <c r="E51" s="129" t="s">
        <v>133</v>
      </c>
      <c r="F51" s="130">
        <v>3</v>
      </c>
      <c r="G51" s="130">
        <v>3</v>
      </c>
      <c r="H51" s="130">
        <v>3</v>
      </c>
      <c r="I51" s="130">
        <v>3</v>
      </c>
      <c r="J51" s="130">
        <v>3</v>
      </c>
      <c r="K51" s="130">
        <v>3</v>
      </c>
      <c r="L51" s="130">
        <v>4</v>
      </c>
      <c r="M51" s="130">
        <v>3</v>
      </c>
      <c r="N51" s="130">
        <v>3</v>
      </c>
      <c r="O51" s="133" t="s">
        <v>22</v>
      </c>
    </row>
    <row r="52" spans="1:15">
      <c r="A52" s="129">
        <v>31</v>
      </c>
      <c r="B52" s="130">
        <v>30</v>
      </c>
      <c r="C52" s="129" t="s">
        <v>131</v>
      </c>
      <c r="D52" s="129" t="s">
        <v>86</v>
      </c>
      <c r="E52" s="129" t="s">
        <v>98</v>
      </c>
      <c r="F52" s="130">
        <v>3</v>
      </c>
      <c r="G52" s="130">
        <v>3</v>
      </c>
      <c r="H52" s="130">
        <v>3</v>
      </c>
      <c r="I52" s="130">
        <v>3</v>
      </c>
      <c r="J52" s="130">
        <v>3</v>
      </c>
      <c r="K52" s="130">
        <v>3</v>
      </c>
      <c r="L52" s="130">
        <v>3</v>
      </c>
      <c r="M52" s="130">
        <v>3</v>
      </c>
      <c r="N52" s="130">
        <v>3</v>
      </c>
      <c r="O52" s="133" t="s">
        <v>22</v>
      </c>
    </row>
    <row r="53" spans="1:15">
      <c r="A53" s="129">
        <v>32</v>
      </c>
      <c r="B53" s="130">
        <v>36</v>
      </c>
      <c r="C53" s="129" t="s">
        <v>131</v>
      </c>
      <c r="D53" s="129" t="s">
        <v>86</v>
      </c>
      <c r="E53" s="129" t="s">
        <v>97</v>
      </c>
      <c r="F53" s="130">
        <v>3</v>
      </c>
      <c r="G53" s="130">
        <v>3</v>
      </c>
      <c r="H53" s="130">
        <v>3</v>
      </c>
      <c r="I53" s="130">
        <v>3</v>
      </c>
      <c r="J53" s="130">
        <v>3</v>
      </c>
      <c r="K53" s="130">
        <v>3</v>
      </c>
      <c r="L53" s="130">
        <v>3</v>
      </c>
      <c r="M53" s="130">
        <v>3</v>
      </c>
      <c r="N53" s="130">
        <v>3</v>
      </c>
      <c r="O53" s="133" t="s">
        <v>134</v>
      </c>
    </row>
    <row r="54" spans="1:15">
      <c r="A54" s="129">
        <v>33</v>
      </c>
      <c r="B54" s="130">
        <v>34</v>
      </c>
      <c r="C54" s="129" t="s">
        <v>135</v>
      </c>
      <c r="D54" s="129" t="s">
        <v>88</v>
      </c>
      <c r="E54" s="129" t="s">
        <v>98</v>
      </c>
      <c r="F54" s="130">
        <v>3</v>
      </c>
      <c r="G54" s="130">
        <v>4</v>
      </c>
      <c r="H54" s="130">
        <v>4</v>
      </c>
      <c r="I54" s="130">
        <v>4</v>
      </c>
      <c r="J54" s="130">
        <v>4</v>
      </c>
      <c r="K54" s="130">
        <v>4</v>
      </c>
      <c r="L54" s="130">
        <v>4</v>
      </c>
      <c r="M54" s="130">
        <v>3</v>
      </c>
      <c r="N54" s="130">
        <v>4</v>
      </c>
      <c r="O54" s="133" t="s">
        <v>162</v>
      </c>
    </row>
    <row r="55" spans="1:15">
      <c r="A55" s="129">
        <v>34</v>
      </c>
      <c r="B55" s="130">
        <v>40</v>
      </c>
      <c r="C55" s="129" t="s">
        <v>131</v>
      </c>
      <c r="D55" s="129" t="s">
        <v>88</v>
      </c>
      <c r="E55" s="129" t="s">
        <v>97</v>
      </c>
      <c r="F55" s="130">
        <v>3</v>
      </c>
      <c r="G55" s="130">
        <v>3</v>
      </c>
      <c r="H55" s="130">
        <v>3</v>
      </c>
      <c r="I55" s="130">
        <v>3</v>
      </c>
      <c r="J55" s="130">
        <v>3</v>
      </c>
      <c r="K55" s="130">
        <v>3</v>
      </c>
      <c r="L55" s="130">
        <v>3</v>
      </c>
      <c r="M55" s="130">
        <v>3</v>
      </c>
      <c r="N55" s="130">
        <v>3</v>
      </c>
      <c r="O55" s="133" t="s">
        <v>22</v>
      </c>
    </row>
    <row r="56" spans="1:15">
      <c r="A56" s="129">
        <v>35</v>
      </c>
      <c r="B56" s="130">
        <v>38</v>
      </c>
      <c r="C56" s="129" t="s">
        <v>131</v>
      </c>
      <c r="D56" s="129" t="s">
        <v>88</v>
      </c>
      <c r="E56" s="129" t="s">
        <v>97</v>
      </c>
      <c r="F56" s="130">
        <v>3</v>
      </c>
      <c r="G56" s="130">
        <v>3</v>
      </c>
      <c r="H56" s="130">
        <v>3</v>
      </c>
      <c r="I56" s="130">
        <v>3</v>
      </c>
      <c r="J56" s="130">
        <v>3</v>
      </c>
      <c r="K56" s="130">
        <v>3</v>
      </c>
      <c r="L56" s="130">
        <v>3</v>
      </c>
      <c r="M56" s="130">
        <v>3</v>
      </c>
      <c r="N56" s="130">
        <v>3</v>
      </c>
      <c r="O56" s="133" t="s">
        <v>392</v>
      </c>
    </row>
    <row r="57" spans="1:15">
      <c r="A57" s="129">
        <v>36</v>
      </c>
      <c r="B57" s="130">
        <v>45</v>
      </c>
      <c r="C57" s="129" t="s">
        <v>131</v>
      </c>
      <c r="D57" s="129" t="s">
        <v>86</v>
      </c>
      <c r="E57" s="129" t="s">
        <v>97</v>
      </c>
      <c r="F57" s="130">
        <v>3</v>
      </c>
      <c r="G57" s="130">
        <v>3</v>
      </c>
      <c r="H57" s="130">
        <v>3</v>
      </c>
      <c r="I57" s="130">
        <v>3</v>
      </c>
      <c r="J57" s="130">
        <v>3</v>
      </c>
      <c r="K57" s="130">
        <v>3</v>
      </c>
      <c r="L57" s="130">
        <v>3</v>
      </c>
      <c r="M57" s="130">
        <v>3</v>
      </c>
      <c r="N57" s="130">
        <v>3</v>
      </c>
      <c r="O57" s="133" t="s">
        <v>22</v>
      </c>
    </row>
    <row r="58" spans="1:15">
      <c r="A58" s="129">
        <v>37</v>
      </c>
      <c r="B58" s="130">
        <v>38</v>
      </c>
      <c r="C58" s="129" t="s">
        <v>135</v>
      </c>
      <c r="D58" s="129" t="s">
        <v>88</v>
      </c>
      <c r="E58" s="129" t="s">
        <v>97</v>
      </c>
      <c r="F58" s="130">
        <v>4</v>
      </c>
      <c r="G58" s="130">
        <v>4</v>
      </c>
      <c r="H58" s="130">
        <v>4</v>
      </c>
      <c r="I58" s="130">
        <v>4</v>
      </c>
      <c r="J58" s="130">
        <v>4</v>
      </c>
      <c r="K58" s="130">
        <v>4</v>
      </c>
      <c r="L58" s="130">
        <v>4</v>
      </c>
      <c r="M58" s="130">
        <v>4</v>
      </c>
      <c r="N58" s="130">
        <v>4</v>
      </c>
      <c r="O58" s="133" t="s">
        <v>138</v>
      </c>
    </row>
    <row r="59" spans="1:15">
      <c r="A59" s="129">
        <v>38</v>
      </c>
      <c r="B59" s="130">
        <v>56</v>
      </c>
      <c r="C59" s="129" t="s">
        <v>135</v>
      </c>
      <c r="D59" s="129" t="s">
        <v>88</v>
      </c>
      <c r="E59" s="129" t="s">
        <v>97</v>
      </c>
      <c r="F59" s="130">
        <v>3</v>
      </c>
      <c r="G59" s="130">
        <v>3</v>
      </c>
      <c r="H59" s="130">
        <v>3</v>
      </c>
      <c r="I59" s="130">
        <v>3</v>
      </c>
      <c r="J59" s="130">
        <v>3</v>
      </c>
      <c r="K59" s="130">
        <v>3</v>
      </c>
      <c r="L59" s="130">
        <v>3</v>
      </c>
      <c r="M59" s="130">
        <v>3</v>
      </c>
      <c r="N59" s="130">
        <v>3</v>
      </c>
      <c r="O59" s="133" t="s">
        <v>134</v>
      </c>
    </row>
    <row r="60" spans="1:15">
      <c r="A60" s="129">
        <v>39</v>
      </c>
      <c r="B60" s="130">
        <v>30</v>
      </c>
      <c r="C60" s="129" t="s">
        <v>131</v>
      </c>
      <c r="D60" s="129" t="s">
        <v>88</v>
      </c>
      <c r="E60" s="129" t="s">
        <v>97</v>
      </c>
      <c r="F60" s="130">
        <v>3</v>
      </c>
      <c r="G60" s="130">
        <v>3</v>
      </c>
      <c r="H60" s="130">
        <v>3</v>
      </c>
      <c r="I60" s="130">
        <v>3</v>
      </c>
      <c r="J60" s="130">
        <v>3</v>
      </c>
      <c r="K60" s="130">
        <v>3</v>
      </c>
      <c r="L60" s="130">
        <v>3</v>
      </c>
      <c r="M60" s="130">
        <v>3</v>
      </c>
      <c r="N60" s="130">
        <v>3</v>
      </c>
      <c r="O60" s="133" t="s">
        <v>393</v>
      </c>
    </row>
    <row r="61" spans="1:15">
      <c r="A61" s="129">
        <v>40</v>
      </c>
      <c r="B61" s="130">
        <v>38</v>
      </c>
      <c r="C61" s="129" t="s">
        <v>131</v>
      </c>
      <c r="D61" s="129" t="s">
        <v>88</v>
      </c>
      <c r="E61" s="129" t="s">
        <v>97</v>
      </c>
      <c r="F61" s="130">
        <v>3</v>
      </c>
      <c r="G61" s="130">
        <v>4</v>
      </c>
      <c r="H61" s="130">
        <v>3</v>
      </c>
      <c r="I61" s="130">
        <v>4</v>
      </c>
      <c r="J61" s="130">
        <v>3</v>
      </c>
      <c r="K61" s="130">
        <v>4</v>
      </c>
      <c r="L61" s="130">
        <v>3</v>
      </c>
      <c r="M61" s="130">
        <v>4</v>
      </c>
      <c r="N61" s="130">
        <v>3</v>
      </c>
      <c r="O61" s="133" t="s">
        <v>393</v>
      </c>
    </row>
    <row r="62" spans="1:15">
      <c r="A62" s="129">
        <v>41</v>
      </c>
      <c r="B62" s="130">
        <v>42</v>
      </c>
      <c r="C62" s="129" t="s">
        <v>131</v>
      </c>
      <c r="D62" s="129" t="s">
        <v>86</v>
      </c>
      <c r="E62" s="129" t="s">
        <v>97</v>
      </c>
      <c r="F62" s="130">
        <v>3</v>
      </c>
      <c r="G62" s="130">
        <v>3</v>
      </c>
      <c r="H62" s="130">
        <v>3</v>
      </c>
      <c r="I62" s="130">
        <v>3</v>
      </c>
      <c r="J62" s="130">
        <v>3</v>
      </c>
      <c r="K62" s="130">
        <v>3</v>
      </c>
      <c r="L62" s="130">
        <v>3</v>
      </c>
      <c r="M62" s="130">
        <v>3</v>
      </c>
      <c r="N62" s="130">
        <v>3</v>
      </c>
      <c r="O62" s="133" t="s">
        <v>134</v>
      </c>
    </row>
    <row r="63" spans="1:15">
      <c r="A63" s="129">
        <v>42</v>
      </c>
      <c r="B63" s="130">
        <v>53</v>
      </c>
      <c r="C63" s="129" t="s">
        <v>131</v>
      </c>
      <c r="D63" s="129" t="s">
        <v>88</v>
      </c>
      <c r="E63" s="129" t="s">
        <v>97</v>
      </c>
      <c r="F63" s="130">
        <v>4</v>
      </c>
      <c r="G63" s="130">
        <v>3</v>
      </c>
      <c r="H63" s="130">
        <v>4</v>
      </c>
      <c r="I63" s="130">
        <v>4</v>
      </c>
      <c r="J63" s="130">
        <v>4</v>
      </c>
      <c r="K63" s="130">
        <v>4</v>
      </c>
      <c r="L63" s="130">
        <v>4</v>
      </c>
      <c r="M63" s="130">
        <v>4</v>
      </c>
      <c r="N63" s="130">
        <v>4</v>
      </c>
      <c r="O63" s="133" t="s">
        <v>22</v>
      </c>
    </row>
    <row r="64" spans="1:15">
      <c r="A64" s="129">
        <v>43</v>
      </c>
      <c r="B64" s="130">
        <v>42</v>
      </c>
      <c r="C64" s="129" t="s">
        <v>135</v>
      </c>
      <c r="D64" s="129" t="s">
        <v>137</v>
      </c>
      <c r="E64" s="129" t="s">
        <v>97</v>
      </c>
      <c r="F64" s="130">
        <v>4</v>
      </c>
      <c r="G64" s="130">
        <v>4</v>
      </c>
      <c r="H64" s="130">
        <v>4</v>
      </c>
      <c r="I64" s="130">
        <v>4</v>
      </c>
      <c r="J64" s="130">
        <v>4</v>
      </c>
      <c r="K64" s="130">
        <v>4</v>
      </c>
      <c r="L64" s="130">
        <v>4</v>
      </c>
      <c r="M64" s="130">
        <v>4</v>
      </c>
      <c r="N64" s="130">
        <v>4</v>
      </c>
      <c r="O64" s="133" t="s">
        <v>22</v>
      </c>
    </row>
    <row r="65" spans="1:15">
      <c r="A65" s="129">
        <v>44</v>
      </c>
      <c r="B65" s="130">
        <v>36</v>
      </c>
      <c r="C65" s="129" t="s">
        <v>131</v>
      </c>
      <c r="D65" s="129" t="s">
        <v>88</v>
      </c>
      <c r="E65" s="129" t="s">
        <v>97</v>
      </c>
      <c r="F65" s="130">
        <v>3</v>
      </c>
      <c r="G65" s="130">
        <v>3</v>
      </c>
      <c r="H65" s="130">
        <v>3</v>
      </c>
      <c r="I65" s="130">
        <v>3</v>
      </c>
      <c r="J65" s="130">
        <v>3</v>
      </c>
      <c r="K65" s="130">
        <v>4</v>
      </c>
      <c r="L65" s="130">
        <v>4</v>
      </c>
      <c r="M65" s="130">
        <v>3</v>
      </c>
      <c r="N65" s="130">
        <v>3</v>
      </c>
      <c r="O65" s="133" t="s">
        <v>160</v>
      </c>
    </row>
    <row r="66" spans="1:15">
      <c r="A66" s="129">
        <v>45</v>
      </c>
      <c r="B66" s="130">
        <v>35</v>
      </c>
      <c r="C66" s="129" t="s">
        <v>135</v>
      </c>
      <c r="D66" s="129" t="s">
        <v>137</v>
      </c>
      <c r="E66" s="129" t="s">
        <v>97</v>
      </c>
      <c r="F66" s="130">
        <v>4</v>
      </c>
      <c r="G66" s="130">
        <v>4</v>
      </c>
      <c r="H66" s="130">
        <v>4</v>
      </c>
      <c r="I66" s="130">
        <v>4</v>
      </c>
      <c r="J66" s="130">
        <v>4</v>
      </c>
      <c r="K66" s="130">
        <v>4</v>
      </c>
      <c r="L66" s="130">
        <v>4</v>
      </c>
      <c r="M66" s="130">
        <v>4</v>
      </c>
      <c r="N66" s="130">
        <v>4</v>
      </c>
      <c r="O66" s="133" t="s">
        <v>224</v>
      </c>
    </row>
    <row r="67" spans="1:15">
      <c r="A67" s="129">
        <v>46</v>
      </c>
      <c r="B67" s="130">
        <v>27</v>
      </c>
      <c r="C67" s="129" t="s">
        <v>135</v>
      </c>
      <c r="D67" s="129" t="s">
        <v>86</v>
      </c>
      <c r="E67" s="129" t="s">
        <v>97</v>
      </c>
      <c r="F67" s="130">
        <v>4</v>
      </c>
      <c r="G67" s="130">
        <v>4</v>
      </c>
      <c r="H67" s="130">
        <v>4</v>
      </c>
      <c r="I67" s="130">
        <v>4</v>
      </c>
      <c r="J67" s="130">
        <v>4</v>
      </c>
      <c r="K67" s="130">
        <v>4</v>
      </c>
      <c r="L67" s="130">
        <v>4</v>
      </c>
      <c r="M67" s="130">
        <v>4</v>
      </c>
      <c r="N67" s="130">
        <v>4</v>
      </c>
      <c r="O67" s="133" t="s">
        <v>145</v>
      </c>
    </row>
    <row r="68" spans="1:15">
      <c r="A68" s="129">
        <v>47</v>
      </c>
      <c r="B68" s="130">
        <v>27</v>
      </c>
      <c r="C68" s="129" t="s">
        <v>135</v>
      </c>
      <c r="D68" s="129" t="s">
        <v>86</v>
      </c>
      <c r="E68" s="129" t="s">
        <v>97</v>
      </c>
      <c r="F68" s="130">
        <v>3</v>
      </c>
      <c r="G68" s="130">
        <v>4</v>
      </c>
      <c r="H68" s="130">
        <v>4</v>
      </c>
      <c r="I68" s="130">
        <v>4</v>
      </c>
      <c r="J68" s="130">
        <v>4</v>
      </c>
      <c r="K68" s="130">
        <v>4</v>
      </c>
      <c r="L68" s="130">
        <v>4</v>
      </c>
      <c r="M68" s="130">
        <v>4</v>
      </c>
      <c r="N68" s="130">
        <v>4</v>
      </c>
      <c r="O68" s="133" t="s">
        <v>139</v>
      </c>
    </row>
    <row r="69" spans="1:15">
      <c r="A69" s="129">
        <v>48</v>
      </c>
      <c r="B69" s="130">
        <v>29</v>
      </c>
      <c r="C69" s="129" t="s">
        <v>131</v>
      </c>
      <c r="D69" s="129" t="s">
        <v>88</v>
      </c>
      <c r="E69" s="129" t="s">
        <v>97</v>
      </c>
      <c r="F69" s="130">
        <v>3</v>
      </c>
      <c r="G69" s="130">
        <v>3</v>
      </c>
      <c r="H69" s="130">
        <v>3</v>
      </c>
      <c r="I69" s="130">
        <v>3</v>
      </c>
      <c r="J69" s="130">
        <v>4</v>
      </c>
      <c r="K69" s="130">
        <v>3</v>
      </c>
      <c r="L69" s="130">
        <v>4</v>
      </c>
      <c r="M69" s="130">
        <v>4</v>
      </c>
      <c r="N69" s="130">
        <v>4</v>
      </c>
      <c r="O69" s="133" t="s">
        <v>394</v>
      </c>
    </row>
    <row r="70" spans="1:15">
      <c r="A70" s="129">
        <v>49</v>
      </c>
      <c r="B70" s="130">
        <v>30</v>
      </c>
      <c r="C70" s="129" t="s">
        <v>131</v>
      </c>
      <c r="D70" s="129" t="s">
        <v>86</v>
      </c>
      <c r="E70" s="129" t="s">
        <v>97</v>
      </c>
      <c r="F70" s="130">
        <v>3</v>
      </c>
      <c r="G70" s="130">
        <v>3</v>
      </c>
      <c r="H70" s="130">
        <v>3</v>
      </c>
      <c r="I70" s="130">
        <v>3</v>
      </c>
      <c r="J70" s="130">
        <v>3</v>
      </c>
      <c r="K70" s="130">
        <v>3</v>
      </c>
      <c r="L70" s="130">
        <v>3</v>
      </c>
      <c r="M70" s="130">
        <v>3</v>
      </c>
      <c r="N70" s="130">
        <v>3</v>
      </c>
      <c r="O70" s="133" t="s">
        <v>395</v>
      </c>
    </row>
    <row r="71" spans="1:15">
      <c r="A71" s="129">
        <v>50</v>
      </c>
      <c r="B71" s="130">
        <v>45</v>
      </c>
      <c r="C71" s="129" t="s">
        <v>131</v>
      </c>
      <c r="D71" s="129" t="s">
        <v>86</v>
      </c>
      <c r="E71" s="129" t="s">
        <v>97</v>
      </c>
      <c r="F71" s="130">
        <v>4</v>
      </c>
      <c r="G71" s="130">
        <v>4</v>
      </c>
      <c r="H71" s="130">
        <v>3</v>
      </c>
      <c r="I71" s="130">
        <v>3</v>
      </c>
      <c r="J71" s="130">
        <v>3</v>
      </c>
      <c r="K71" s="130">
        <v>3</v>
      </c>
      <c r="L71" s="130">
        <v>3</v>
      </c>
      <c r="M71" s="130">
        <v>3</v>
      </c>
      <c r="N71" s="130">
        <v>3</v>
      </c>
      <c r="O71" s="133" t="s">
        <v>134</v>
      </c>
    </row>
    <row r="72" spans="1:15">
      <c r="A72" s="129">
        <v>51</v>
      </c>
      <c r="B72" s="130">
        <v>47</v>
      </c>
      <c r="C72" s="129" t="s">
        <v>131</v>
      </c>
      <c r="D72" s="129" t="s">
        <v>137</v>
      </c>
      <c r="E72" s="129" t="s">
        <v>97</v>
      </c>
      <c r="F72" s="130">
        <v>3</v>
      </c>
      <c r="G72" s="130">
        <v>3</v>
      </c>
      <c r="H72" s="130">
        <v>3</v>
      </c>
      <c r="I72" s="130">
        <v>3</v>
      </c>
      <c r="J72" s="130">
        <v>3</v>
      </c>
      <c r="K72" s="130">
        <v>3</v>
      </c>
      <c r="L72" s="130">
        <v>3</v>
      </c>
      <c r="M72" s="130">
        <v>3</v>
      </c>
      <c r="N72" s="130">
        <v>3</v>
      </c>
      <c r="O72" s="133" t="s">
        <v>134</v>
      </c>
    </row>
    <row r="73" spans="1:15">
      <c r="A73" s="129">
        <v>52</v>
      </c>
      <c r="B73" s="130">
        <v>52</v>
      </c>
      <c r="C73" s="129" t="s">
        <v>131</v>
      </c>
      <c r="D73" s="129" t="s">
        <v>88</v>
      </c>
      <c r="E73" s="129" t="s">
        <v>97</v>
      </c>
      <c r="F73" s="130">
        <v>3</v>
      </c>
      <c r="G73" s="130">
        <v>3</v>
      </c>
      <c r="H73" s="130">
        <v>3</v>
      </c>
      <c r="I73" s="130">
        <v>3</v>
      </c>
      <c r="J73" s="130">
        <v>3</v>
      </c>
      <c r="K73" s="130">
        <v>3</v>
      </c>
      <c r="L73" s="130">
        <v>3</v>
      </c>
      <c r="M73" s="130">
        <v>3</v>
      </c>
      <c r="N73" s="130">
        <v>3</v>
      </c>
      <c r="O73" s="133" t="s">
        <v>396</v>
      </c>
    </row>
    <row r="74" spans="1:15">
      <c r="A74" s="129">
        <v>53</v>
      </c>
      <c r="B74" s="130">
        <v>49</v>
      </c>
      <c r="C74" s="129" t="s">
        <v>131</v>
      </c>
      <c r="D74" s="129" t="s">
        <v>86</v>
      </c>
      <c r="E74" s="129" t="s">
        <v>97</v>
      </c>
      <c r="F74" s="130">
        <v>4</v>
      </c>
      <c r="G74" s="130">
        <v>4</v>
      </c>
      <c r="H74" s="130">
        <v>4</v>
      </c>
      <c r="I74" s="130">
        <v>4</v>
      </c>
      <c r="J74" s="130">
        <v>4</v>
      </c>
      <c r="K74" s="130">
        <v>4</v>
      </c>
      <c r="L74" s="130">
        <v>4</v>
      </c>
      <c r="M74" s="130">
        <v>4</v>
      </c>
      <c r="N74" s="130">
        <v>4</v>
      </c>
      <c r="O74" s="133" t="s">
        <v>397</v>
      </c>
    </row>
    <row r="75" spans="1:15">
      <c r="A75" s="129">
        <v>54</v>
      </c>
      <c r="B75" s="130">
        <v>51</v>
      </c>
      <c r="C75" s="129" t="s">
        <v>131</v>
      </c>
      <c r="D75" s="129" t="s">
        <v>86</v>
      </c>
      <c r="E75" s="129" t="s">
        <v>97</v>
      </c>
      <c r="F75" s="130">
        <v>3</v>
      </c>
      <c r="G75" s="130">
        <v>3</v>
      </c>
      <c r="H75" s="130">
        <v>3</v>
      </c>
      <c r="I75" s="130">
        <v>3</v>
      </c>
      <c r="J75" s="130">
        <v>3</v>
      </c>
      <c r="K75" s="130">
        <v>3</v>
      </c>
      <c r="L75" s="130">
        <v>4</v>
      </c>
      <c r="M75" s="130">
        <v>3</v>
      </c>
      <c r="N75" s="130">
        <v>3</v>
      </c>
      <c r="O75" s="133" t="s">
        <v>398</v>
      </c>
    </row>
    <row r="76" spans="1:15">
      <c r="A76" s="129">
        <v>55</v>
      </c>
      <c r="B76" s="130">
        <v>47</v>
      </c>
      <c r="C76" s="129" t="s">
        <v>131</v>
      </c>
      <c r="D76" s="129" t="s">
        <v>137</v>
      </c>
      <c r="E76" s="129" t="s">
        <v>97</v>
      </c>
      <c r="F76" s="130">
        <v>4</v>
      </c>
      <c r="G76" s="130">
        <v>4</v>
      </c>
      <c r="H76" s="130">
        <v>4</v>
      </c>
      <c r="I76" s="130">
        <v>4</v>
      </c>
      <c r="J76" s="130">
        <v>3</v>
      </c>
      <c r="K76" s="130">
        <v>4</v>
      </c>
      <c r="L76" s="130">
        <v>4</v>
      </c>
      <c r="M76" s="130">
        <v>4</v>
      </c>
      <c r="N76" s="130">
        <v>4</v>
      </c>
      <c r="O76" s="133" t="s">
        <v>134</v>
      </c>
    </row>
    <row r="77" spans="1:15">
      <c r="A77" s="129">
        <v>56</v>
      </c>
      <c r="B77" s="130">
        <v>52</v>
      </c>
      <c r="C77" s="129" t="s">
        <v>131</v>
      </c>
      <c r="D77" s="129" t="s">
        <v>88</v>
      </c>
      <c r="E77" s="129" t="s">
        <v>97</v>
      </c>
      <c r="F77" s="130">
        <v>4</v>
      </c>
      <c r="G77" s="130">
        <v>4</v>
      </c>
      <c r="H77" s="130">
        <v>4</v>
      </c>
      <c r="I77" s="130">
        <v>4</v>
      </c>
      <c r="J77" s="130">
        <v>4</v>
      </c>
      <c r="K77" s="130">
        <v>4</v>
      </c>
      <c r="L77" s="130">
        <v>4</v>
      </c>
      <c r="M77" s="130">
        <v>4</v>
      </c>
      <c r="N77" s="130">
        <v>4</v>
      </c>
      <c r="O77" s="133" t="s">
        <v>145</v>
      </c>
    </row>
    <row r="78" spans="1:15">
      <c r="A78" s="129">
        <v>57</v>
      </c>
      <c r="B78" s="130">
        <v>47</v>
      </c>
      <c r="C78" s="129" t="s">
        <v>135</v>
      </c>
      <c r="D78" s="129" t="s">
        <v>88</v>
      </c>
      <c r="E78" s="129" t="s">
        <v>97</v>
      </c>
      <c r="F78" s="130">
        <v>4</v>
      </c>
      <c r="G78" s="130">
        <v>4</v>
      </c>
      <c r="H78" s="130">
        <v>4</v>
      </c>
      <c r="I78" s="130">
        <v>4</v>
      </c>
      <c r="J78" s="130">
        <v>4</v>
      </c>
      <c r="K78" s="130">
        <v>4</v>
      </c>
      <c r="L78" s="130">
        <v>4</v>
      </c>
      <c r="M78" s="130">
        <v>4</v>
      </c>
      <c r="N78" s="130">
        <v>3</v>
      </c>
      <c r="O78" s="133" t="s">
        <v>154</v>
      </c>
    </row>
    <row r="79" spans="1:15">
      <c r="A79" s="129">
        <v>58</v>
      </c>
      <c r="B79" s="130">
        <v>28</v>
      </c>
      <c r="C79" s="129" t="s">
        <v>131</v>
      </c>
      <c r="D79" s="129" t="s">
        <v>86</v>
      </c>
      <c r="E79" s="129" t="s">
        <v>97</v>
      </c>
      <c r="F79" s="130">
        <v>4</v>
      </c>
      <c r="G79" s="130">
        <v>4</v>
      </c>
      <c r="H79" s="130">
        <v>4</v>
      </c>
      <c r="I79" s="130">
        <v>4</v>
      </c>
      <c r="J79" s="130">
        <v>4</v>
      </c>
      <c r="K79" s="130">
        <v>4</v>
      </c>
      <c r="L79" s="130">
        <v>4</v>
      </c>
      <c r="M79" s="130">
        <v>4</v>
      </c>
      <c r="N79" s="130">
        <v>4</v>
      </c>
      <c r="O79" s="133" t="s">
        <v>399</v>
      </c>
    </row>
    <row r="80" spans="1:15">
      <c r="A80" s="129">
        <v>59</v>
      </c>
      <c r="B80" s="130">
        <v>52</v>
      </c>
      <c r="C80" s="129" t="s">
        <v>131</v>
      </c>
      <c r="D80" s="129" t="s">
        <v>88</v>
      </c>
      <c r="E80" s="129" t="s">
        <v>97</v>
      </c>
      <c r="F80" s="130">
        <v>3</v>
      </c>
      <c r="G80" s="130">
        <v>3</v>
      </c>
      <c r="H80" s="130">
        <v>3</v>
      </c>
      <c r="I80" s="130">
        <v>3</v>
      </c>
      <c r="J80" s="130">
        <v>3</v>
      </c>
      <c r="K80" s="130">
        <v>3</v>
      </c>
      <c r="L80" s="130">
        <v>3</v>
      </c>
      <c r="M80" s="130">
        <v>3</v>
      </c>
      <c r="N80" s="130">
        <v>3</v>
      </c>
      <c r="O80" s="133" t="s">
        <v>400</v>
      </c>
    </row>
    <row r="81" spans="1:15">
      <c r="A81" s="129">
        <v>60</v>
      </c>
      <c r="B81" s="130">
        <v>41</v>
      </c>
      <c r="C81" s="129" t="s">
        <v>131</v>
      </c>
      <c r="D81" s="129" t="s">
        <v>88</v>
      </c>
      <c r="E81" s="129" t="s">
        <v>97</v>
      </c>
      <c r="F81" s="130">
        <v>3</v>
      </c>
      <c r="G81" s="130">
        <v>3</v>
      </c>
      <c r="H81" s="130">
        <v>3</v>
      </c>
      <c r="I81" s="130">
        <v>3</v>
      </c>
      <c r="J81" s="130">
        <v>3</v>
      </c>
      <c r="K81" s="130">
        <v>4</v>
      </c>
      <c r="L81" s="130">
        <v>3</v>
      </c>
      <c r="M81" s="130">
        <v>3</v>
      </c>
      <c r="N81" s="130">
        <v>3</v>
      </c>
      <c r="O81" s="133" t="s">
        <v>401</v>
      </c>
    </row>
    <row r="82" spans="1:15">
      <c r="A82" s="129">
        <v>61</v>
      </c>
      <c r="B82" s="130">
        <v>52</v>
      </c>
      <c r="C82" s="129" t="s">
        <v>131</v>
      </c>
      <c r="D82" s="129" t="s">
        <v>88</v>
      </c>
      <c r="E82" s="129" t="s">
        <v>97</v>
      </c>
      <c r="F82" s="130">
        <v>4</v>
      </c>
      <c r="G82" s="130">
        <v>4</v>
      </c>
      <c r="H82" s="130">
        <v>4</v>
      </c>
      <c r="I82" s="130">
        <v>4</v>
      </c>
      <c r="J82" s="130">
        <v>4</v>
      </c>
      <c r="K82" s="130">
        <v>4</v>
      </c>
      <c r="L82" s="130">
        <v>4</v>
      </c>
      <c r="M82" s="130">
        <v>4</v>
      </c>
      <c r="N82" s="130">
        <v>4</v>
      </c>
      <c r="O82" s="133" t="s">
        <v>402</v>
      </c>
    </row>
    <row r="83" spans="1:15">
      <c r="A83" s="129">
        <v>62</v>
      </c>
      <c r="B83" s="130">
        <v>39</v>
      </c>
      <c r="C83" s="129" t="s">
        <v>131</v>
      </c>
      <c r="D83" s="129" t="s">
        <v>137</v>
      </c>
      <c r="E83" s="129" t="s">
        <v>97</v>
      </c>
      <c r="F83" s="130">
        <v>4</v>
      </c>
      <c r="G83" s="130">
        <v>3</v>
      </c>
      <c r="H83" s="130">
        <v>4</v>
      </c>
      <c r="I83" s="130">
        <v>4</v>
      </c>
      <c r="J83" s="130">
        <v>4</v>
      </c>
      <c r="K83" s="130">
        <v>4</v>
      </c>
      <c r="L83" s="130">
        <v>3</v>
      </c>
      <c r="M83" s="130">
        <v>4</v>
      </c>
      <c r="N83" s="130">
        <v>4</v>
      </c>
      <c r="O83" s="133" t="s">
        <v>22</v>
      </c>
    </row>
    <row r="84" spans="1:15">
      <c r="A84" s="129">
        <v>63</v>
      </c>
      <c r="B84" s="130">
        <v>47</v>
      </c>
      <c r="C84" s="129" t="s">
        <v>131</v>
      </c>
      <c r="D84" s="129" t="s">
        <v>86</v>
      </c>
      <c r="E84" s="129" t="s">
        <v>97</v>
      </c>
      <c r="F84" s="130">
        <v>3</v>
      </c>
      <c r="G84" s="130">
        <v>3</v>
      </c>
      <c r="H84" s="130">
        <v>4</v>
      </c>
      <c r="I84" s="130">
        <v>4</v>
      </c>
      <c r="J84" s="130">
        <v>4</v>
      </c>
      <c r="K84" s="130">
        <v>4</v>
      </c>
      <c r="L84" s="130">
        <v>4</v>
      </c>
      <c r="M84" s="130">
        <v>4</v>
      </c>
      <c r="N84" s="130">
        <v>4</v>
      </c>
      <c r="O84" s="133" t="s">
        <v>134</v>
      </c>
    </row>
    <row r="85" spans="1:15">
      <c r="A85" s="129">
        <v>64</v>
      </c>
      <c r="B85" s="130">
        <v>52</v>
      </c>
      <c r="C85" s="129" t="s">
        <v>131</v>
      </c>
      <c r="D85" s="129" t="s">
        <v>88</v>
      </c>
      <c r="E85" s="129" t="s">
        <v>97</v>
      </c>
      <c r="F85" s="130">
        <v>4</v>
      </c>
      <c r="G85" s="130">
        <v>4</v>
      </c>
      <c r="H85" s="130">
        <v>4</v>
      </c>
      <c r="I85" s="130">
        <v>4</v>
      </c>
      <c r="J85" s="130">
        <v>3</v>
      </c>
      <c r="K85" s="130">
        <v>4</v>
      </c>
      <c r="L85" s="130">
        <v>4</v>
      </c>
      <c r="M85" s="130">
        <v>4</v>
      </c>
      <c r="N85" s="130">
        <v>4</v>
      </c>
      <c r="O85" s="133" t="s">
        <v>146</v>
      </c>
    </row>
    <row r="86" spans="1:15">
      <c r="A86" s="129">
        <v>65</v>
      </c>
      <c r="B86" s="130">
        <v>38</v>
      </c>
      <c r="C86" s="129" t="s">
        <v>135</v>
      </c>
      <c r="D86" s="129" t="s">
        <v>84</v>
      </c>
      <c r="E86" s="129" t="s">
        <v>97</v>
      </c>
      <c r="F86" s="130">
        <v>4</v>
      </c>
      <c r="G86" s="130">
        <v>3</v>
      </c>
      <c r="H86" s="130">
        <v>4</v>
      </c>
      <c r="I86" s="130">
        <v>4</v>
      </c>
      <c r="J86" s="130">
        <v>3</v>
      </c>
      <c r="K86" s="130">
        <v>4</v>
      </c>
      <c r="L86" s="130">
        <v>4</v>
      </c>
      <c r="M86" s="130">
        <v>4</v>
      </c>
      <c r="N86" s="130">
        <v>3</v>
      </c>
      <c r="O86" s="133" t="s">
        <v>403</v>
      </c>
    </row>
    <row r="87" spans="1:15">
      <c r="A87" s="129">
        <v>66</v>
      </c>
      <c r="B87" s="130">
        <v>46</v>
      </c>
      <c r="C87" s="129" t="s">
        <v>131</v>
      </c>
      <c r="D87" s="129" t="s">
        <v>86</v>
      </c>
      <c r="E87" s="129" t="s">
        <v>97</v>
      </c>
      <c r="F87" s="130">
        <v>4</v>
      </c>
      <c r="G87" s="130">
        <v>4</v>
      </c>
      <c r="H87" s="130">
        <v>4</v>
      </c>
      <c r="I87" s="130">
        <v>4</v>
      </c>
      <c r="J87" s="130">
        <v>4</v>
      </c>
      <c r="K87" s="130">
        <v>4</v>
      </c>
      <c r="L87" s="130">
        <v>4</v>
      </c>
      <c r="M87" s="130">
        <v>4</v>
      </c>
      <c r="N87" s="130">
        <v>4</v>
      </c>
      <c r="O87" s="133" t="s">
        <v>22</v>
      </c>
    </row>
    <row r="88" spans="1:15">
      <c r="A88" s="129">
        <v>67</v>
      </c>
      <c r="B88" s="130">
        <v>37</v>
      </c>
      <c r="C88" s="129" t="s">
        <v>135</v>
      </c>
      <c r="D88" s="129" t="s">
        <v>84</v>
      </c>
      <c r="E88" s="129" t="s">
        <v>97</v>
      </c>
      <c r="F88" s="130">
        <v>3</v>
      </c>
      <c r="G88" s="130">
        <v>4</v>
      </c>
      <c r="H88" s="130">
        <v>3</v>
      </c>
      <c r="I88" s="130">
        <v>3</v>
      </c>
      <c r="J88" s="130">
        <v>4</v>
      </c>
      <c r="K88" s="130">
        <v>3</v>
      </c>
      <c r="L88" s="130">
        <v>4</v>
      </c>
      <c r="M88" s="130">
        <v>3</v>
      </c>
      <c r="N88" s="130">
        <v>4</v>
      </c>
      <c r="O88" s="133" t="s">
        <v>404</v>
      </c>
    </row>
    <row r="89" spans="1:15">
      <c r="A89" s="129">
        <v>68</v>
      </c>
      <c r="B89" s="130">
        <v>53</v>
      </c>
      <c r="C89" s="129" t="s">
        <v>131</v>
      </c>
      <c r="D89" s="129" t="s">
        <v>86</v>
      </c>
      <c r="E89" s="129" t="s">
        <v>97</v>
      </c>
      <c r="F89" s="130">
        <v>4</v>
      </c>
      <c r="G89" s="130">
        <v>3</v>
      </c>
      <c r="H89" s="130">
        <v>4</v>
      </c>
      <c r="I89" s="130">
        <v>3</v>
      </c>
      <c r="J89" s="130">
        <v>3</v>
      </c>
      <c r="K89" s="130">
        <v>3</v>
      </c>
      <c r="L89" s="130">
        <v>4</v>
      </c>
      <c r="M89" s="130">
        <v>3</v>
      </c>
      <c r="N89" s="130">
        <v>3</v>
      </c>
      <c r="O89" s="133" t="s">
        <v>405</v>
      </c>
    </row>
    <row r="90" spans="1:15">
      <c r="A90" s="129">
        <v>69</v>
      </c>
      <c r="B90" s="130">
        <v>30</v>
      </c>
      <c r="C90" s="129" t="s">
        <v>131</v>
      </c>
      <c r="D90" s="129" t="s">
        <v>88</v>
      </c>
      <c r="E90" s="129" t="s">
        <v>97</v>
      </c>
      <c r="F90" s="130">
        <v>3</v>
      </c>
      <c r="G90" s="130">
        <v>3</v>
      </c>
      <c r="H90" s="130">
        <v>4</v>
      </c>
      <c r="I90" s="130">
        <v>3</v>
      </c>
      <c r="J90" s="130">
        <v>3</v>
      </c>
      <c r="K90" s="130">
        <v>4</v>
      </c>
      <c r="L90" s="130">
        <v>3</v>
      </c>
      <c r="M90" s="130">
        <v>3</v>
      </c>
      <c r="N90" s="130">
        <v>3</v>
      </c>
      <c r="O90" s="133" t="s">
        <v>145</v>
      </c>
    </row>
    <row r="91" spans="1:15">
      <c r="A91" s="129">
        <v>70</v>
      </c>
      <c r="B91" s="130">
        <v>55</v>
      </c>
      <c r="C91" s="129" t="s">
        <v>131</v>
      </c>
      <c r="D91" s="129" t="s">
        <v>137</v>
      </c>
      <c r="E91" s="129" t="s">
        <v>97</v>
      </c>
      <c r="F91" s="130">
        <v>3</v>
      </c>
      <c r="G91" s="130">
        <v>3</v>
      </c>
      <c r="H91" s="130">
        <v>3</v>
      </c>
      <c r="I91" s="130">
        <v>3</v>
      </c>
      <c r="J91" s="130">
        <v>3</v>
      </c>
      <c r="K91" s="130">
        <v>3</v>
      </c>
      <c r="L91" s="130">
        <v>3</v>
      </c>
      <c r="M91" s="130">
        <v>3</v>
      </c>
      <c r="N91" s="130">
        <v>3</v>
      </c>
      <c r="O91" s="133" t="s">
        <v>406</v>
      </c>
    </row>
    <row r="92" spans="1:15">
      <c r="A92" s="129">
        <v>71</v>
      </c>
      <c r="B92" s="130">
        <v>57</v>
      </c>
      <c r="C92" s="129" t="s">
        <v>131</v>
      </c>
      <c r="D92" s="129" t="s">
        <v>137</v>
      </c>
      <c r="E92" s="129" t="s">
        <v>97</v>
      </c>
      <c r="F92" s="130">
        <v>3</v>
      </c>
      <c r="G92" s="130">
        <v>3</v>
      </c>
      <c r="H92" s="130">
        <v>4</v>
      </c>
      <c r="I92" s="130">
        <v>3</v>
      </c>
      <c r="J92" s="130">
        <v>3</v>
      </c>
      <c r="K92" s="130">
        <v>4</v>
      </c>
      <c r="L92" s="130">
        <v>3</v>
      </c>
      <c r="M92" s="130">
        <v>3</v>
      </c>
      <c r="N92" s="130">
        <v>3</v>
      </c>
      <c r="O92" s="133" t="s">
        <v>407</v>
      </c>
    </row>
    <row r="93" spans="1:15">
      <c r="A93" s="129">
        <v>72</v>
      </c>
      <c r="B93" s="130">
        <v>44</v>
      </c>
      <c r="C93" s="129" t="s">
        <v>135</v>
      </c>
      <c r="D93" s="129" t="s">
        <v>88</v>
      </c>
      <c r="E93" s="129" t="s">
        <v>97</v>
      </c>
      <c r="F93" s="130">
        <v>3</v>
      </c>
      <c r="G93" s="130">
        <v>3</v>
      </c>
      <c r="H93" s="130">
        <v>3</v>
      </c>
      <c r="I93" s="130">
        <v>3</v>
      </c>
      <c r="J93" s="130">
        <v>3</v>
      </c>
      <c r="K93" s="130">
        <v>3</v>
      </c>
      <c r="L93" s="130">
        <v>3</v>
      </c>
      <c r="M93" s="130">
        <v>3</v>
      </c>
      <c r="N93" s="130">
        <v>3</v>
      </c>
      <c r="O93" s="133" t="s">
        <v>134</v>
      </c>
    </row>
    <row r="94" spans="1:15">
      <c r="A94" s="129">
        <v>73</v>
      </c>
      <c r="B94" s="130">
        <v>43</v>
      </c>
      <c r="C94" s="129" t="s">
        <v>131</v>
      </c>
      <c r="D94" s="129" t="s">
        <v>86</v>
      </c>
      <c r="E94" s="129" t="s">
        <v>97</v>
      </c>
      <c r="F94" s="130">
        <v>4</v>
      </c>
      <c r="G94" s="130">
        <v>4</v>
      </c>
      <c r="H94" s="130">
        <v>4</v>
      </c>
      <c r="I94" s="130">
        <v>4</v>
      </c>
      <c r="J94" s="130">
        <v>4</v>
      </c>
      <c r="K94" s="130">
        <v>4</v>
      </c>
      <c r="L94" s="130">
        <v>4</v>
      </c>
      <c r="M94" s="130">
        <v>4</v>
      </c>
      <c r="N94" s="130">
        <v>4</v>
      </c>
      <c r="O94" s="133" t="s">
        <v>134</v>
      </c>
    </row>
    <row r="95" spans="1:15">
      <c r="A95" s="129">
        <v>74</v>
      </c>
      <c r="B95" s="130">
        <v>43</v>
      </c>
      <c r="C95" s="129" t="s">
        <v>131</v>
      </c>
      <c r="D95" s="129" t="s">
        <v>86</v>
      </c>
      <c r="E95" s="129" t="s">
        <v>97</v>
      </c>
      <c r="F95" s="130">
        <v>4</v>
      </c>
      <c r="G95" s="130">
        <v>4</v>
      </c>
      <c r="H95" s="130">
        <v>4</v>
      </c>
      <c r="I95" s="130">
        <v>4</v>
      </c>
      <c r="J95" s="130">
        <v>4</v>
      </c>
      <c r="K95" s="130">
        <v>4</v>
      </c>
      <c r="L95" s="130">
        <v>4</v>
      </c>
      <c r="M95" s="130">
        <v>4</v>
      </c>
      <c r="N95" s="130">
        <v>4</v>
      </c>
      <c r="O95" s="133" t="s">
        <v>134</v>
      </c>
    </row>
    <row r="96" spans="1:15">
      <c r="A96" s="129">
        <v>75</v>
      </c>
      <c r="B96" s="130">
        <v>35</v>
      </c>
      <c r="C96" s="129" t="s">
        <v>135</v>
      </c>
      <c r="D96" s="129" t="s">
        <v>88</v>
      </c>
      <c r="E96" s="129" t="s">
        <v>97</v>
      </c>
      <c r="F96" s="130">
        <v>4</v>
      </c>
      <c r="G96" s="130">
        <v>4</v>
      </c>
      <c r="H96" s="130">
        <v>4</v>
      </c>
      <c r="I96" s="130">
        <v>4</v>
      </c>
      <c r="J96" s="130">
        <v>4</v>
      </c>
      <c r="K96" s="130">
        <v>4</v>
      </c>
      <c r="L96" s="130">
        <v>4</v>
      </c>
      <c r="M96" s="130">
        <v>4</v>
      </c>
      <c r="N96" s="130">
        <v>4</v>
      </c>
      <c r="O96" s="133" t="s">
        <v>408</v>
      </c>
    </row>
    <row r="97" spans="1:15">
      <c r="A97" s="129">
        <v>76</v>
      </c>
      <c r="B97" s="130">
        <v>38</v>
      </c>
      <c r="C97" s="129" t="s">
        <v>131</v>
      </c>
      <c r="D97" s="129" t="s">
        <v>86</v>
      </c>
      <c r="E97" s="129" t="s">
        <v>98</v>
      </c>
      <c r="F97" s="130">
        <v>3</v>
      </c>
      <c r="G97" s="130">
        <v>4</v>
      </c>
      <c r="H97" s="130">
        <v>4</v>
      </c>
      <c r="I97" s="130">
        <v>4</v>
      </c>
      <c r="J97" s="130">
        <v>4</v>
      </c>
      <c r="K97" s="130">
        <v>4</v>
      </c>
      <c r="L97" s="130">
        <v>4</v>
      </c>
      <c r="M97" s="130">
        <v>4</v>
      </c>
      <c r="N97" s="130">
        <v>4</v>
      </c>
      <c r="O97" s="133" t="s">
        <v>146</v>
      </c>
    </row>
    <row r="98" spans="1:15">
      <c r="A98" s="129">
        <v>77</v>
      </c>
      <c r="B98" s="130">
        <v>38</v>
      </c>
      <c r="C98" s="129" t="s">
        <v>131</v>
      </c>
      <c r="D98" s="129" t="s">
        <v>86</v>
      </c>
      <c r="E98" s="129" t="s">
        <v>98</v>
      </c>
      <c r="F98" s="130">
        <v>3</v>
      </c>
      <c r="G98" s="130">
        <v>4</v>
      </c>
      <c r="H98" s="130">
        <v>4</v>
      </c>
      <c r="I98" s="130">
        <v>4</v>
      </c>
      <c r="J98" s="130">
        <v>4</v>
      </c>
      <c r="K98" s="130">
        <v>4</v>
      </c>
      <c r="L98" s="130">
        <v>4</v>
      </c>
      <c r="M98" s="130">
        <v>4</v>
      </c>
      <c r="N98" s="130">
        <v>4</v>
      </c>
      <c r="O98" s="133" t="s">
        <v>146</v>
      </c>
    </row>
    <row r="99" spans="1:15">
      <c r="A99" s="129">
        <v>78</v>
      </c>
      <c r="B99" s="130">
        <v>38</v>
      </c>
      <c r="C99" s="129" t="s">
        <v>131</v>
      </c>
      <c r="D99" s="129" t="s">
        <v>86</v>
      </c>
      <c r="E99" s="129" t="s">
        <v>98</v>
      </c>
      <c r="F99" s="130">
        <v>3</v>
      </c>
      <c r="G99" s="130">
        <v>4</v>
      </c>
      <c r="H99" s="130">
        <v>4</v>
      </c>
      <c r="I99" s="130">
        <v>4</v>
      </c>
      <c r="J99" s="130">
        <v>4</v>
      </c>
      <c r="K99" s="130">
        <v>4</v>
      </c>
      <c r="L99" s="130">
        <v>4</v>
      </c>
      <c r="M99" s="130">
        <v>4</v>
      </c>
      <c r="N99" s="130">
        <v>4</v>
      </c>
      <c r="O99" s="133" t="s">
        <v>146</v>
      </c>
    </row>
    <row r="100" spans="1:15">
      <c r="A100" s="129">
        <v>79</v>
      </c>
      <c r="B100" s="130">
        <v>38</v>
      </c>
      <c r="C100" s="129" t="s">
        <v>131</v>
      </c>
      <c r="D100" s="129" t="s">
        <v>86</v>
      </c>
      <c r="E100" s="129" t="s">
        <v>98</v>
      </c>
      <c r="F100" s="130">
        <v>4</v>
      </c>
      <c r="G100" s="130">
        <v>4</v>
      </c>
      <c r="H100" s="130">
        <v>4</v>
      </c>
      <c r="I100" s="130">
        <v>4</v>
      </c>
      <c r="J100" s="130">
        <v>4</v>
      </c>
      <c r="K100" s="130">
        <v>4</v>
      </c>
      <c r="L100" s="130">
        <v>4</v>
      </c>
      <c r="M100" s="130">
        <v>4</v>
      </c>
      <c r="N100" s="130">
        <v>4</v>
      </c>
      <c r="O100" s="133" t="s">
        <v>146</v>
      </c>
    </row>
    <row r="101" spans="1:15">
      <c r="A101" s="129">
        <v>80</v>
      </c>
      <c r="B101" s="130">
        <v>26</v>
      </c>
      <c r="C101" s="129" t="s">
        <v>131</v>
      </c>
      <c r="D101" s="129" t="s">
        <v>86</v>
      </c>
      <c r="E101" s="129" t="s">
        <v>98</v>
      </c>
      <c r="F101" s="130">
        <v>3</v>
      </c>
      <c r="G101" s="130">
        <v>3</v>
      </c>
      <c r="H101" s="130">
        <v>3</v>
      </c>
      <c r="I101" s="130">
        <v>3</v>
      </c>
      <c r="J101" s="130">
        <v>3</v>
      </c>
      <c r="K101" s="130">
        <v>3</v>
      </c>
      <c r="L101" s="130">
        <v>3</v>
      </c>
      <c r="M101" s="130">
        <v>3</v>
      </c>
      <c r="N101" s="130">
        <v>3</v>
      </c>
      <c r="O101" s="133" t="s">
        <v>146</v>
      </c>
    </row>
    <row r="102" spans="1:15">
      <c r="A102" s="129">
        <v>81</v>
      </c>
      <c r="B102" s="130">
        <v>31</v>
      </c>
      <c r="C102" s="129" t="s">
        <v>131</v>
      </c>
      <c r="D102" s="129" t="s">
        <v>86</v>
      </c>
      <c r="E102" s="129" t="s">
        <v>98</v>
      </c>
      <c r="F102" s="130">
        <v>3</v>
      </c>
      <c r="G102" s="130">
        <v>3</v>
      </c>
      <c r="H102" s="130">
        <v>3</v>
      </c>
      <c r="I102" s="130">
        <v>3</v>
      </c>
      <c r="J102" s="130">
        <v>3</v>
      </c>
      <c r="K102" s="130">
        <v>3</v>
      </c>
      <c r="L102" s="130">
        <v>3</v>
      </c>
      <c r="M102" s="130">
        <v>3</v>
      </c>
      <c r="N102" s="130">
        <v>3</v>
      </c>
      <c r="O102" s="133" t="s">
        <v>409</v>
      </c>
    </row>
    <row r="103" spans="1:15">
      <c r="A103" s="129">
        <v>82</v>
      </c>
      <c r="B103" s="130">
        <v>34</v>
      </c>
      <c r="C103" s="129" t="s">
        <v>135</v>
      </c>
      <c r="D103" s="129" t="s">
        <v>88</v>
      </c>
      <c r="E103" s="129" t="s">
        <v>98</v>
      </c>
      <c r="F103" s="130">
        <v>3</v>
      </c>
      <c r="G103" s="130">
        <v>3</v>
      </c>
      <c r="H103" s="130">
        <v>3</v>
      </c>
      <c r="I103" s="130">
        <v>3</v>
      </c>
      <c r="J103" s="130">
        <v>3</v>
      </c>
      <c r="K103" s="130">
        <v>3</v>
      </c>
      <c r="L103" s="130">
        <v>3</v>
      </c>
      <c r="M103" s="130">
        <v>3</v>
      </c>
      <c r="N103" s="130">
        <v>3</v>
      </c>
      <c r="O103" s="133" t="s">
        <v>144</v>
      </c>
    </row>
    <row r="104" spans="1:15">
      <c r="A104" s="129">
        <v>83</v>
      </c>
      <c r="B104" s="130">
        <v>25</v>
      </c>
      <c r="C104" s="129" t="s">
        <v>135</v>
      </c>
      <c r="D104" s="129" t="s">
        <v>86</v>
      </c>
      <c r="E104" s="129" t="s">
        <v>98</v>
      </c>
      <c r="F104" s="130">
        <v>3</v>
      </c>
      <c r="G104" s="130">
        <v>3</v>
      </c>
      <c r="H104" s="130">
        <v>3</v>
      </c>
      <c r="I104" s="130">
        <v>3</v>
      </c>
      <c r="J104" s="130">
        <v>3</v>
      </c>
      <c r="K104" s="130">
        <v>3</v>
      </c>
      <c r="L104" s="130">
        <v>3</v>
      </c>
      <c r="M104" s="130">
        <v>3</v>
      </c>
      <c r="N104" s="130">
        <v>3</v>
      </c>
      <c r="O104" s="133" t="s">
        <v>145</v>
      </c>
    </row>
    <row r="105" spans="1:15">
      <c r="A105" s="129">
        <v>84</v>
      </c>
      <c r="B105" s="130">
        <v>28</v>
      </c>
      <c r="C105" s="129" t="s">
        <v>135</v>
      </c>
      <c r="D105" s="129" t="s">
        <v>86</v>
      </c>
      <c r="E105" s="129" t="s">
        <v>98</v>
      </c>
      <c r="F105" s="130">
        <v>3</v>
      </c>
      <c r="G105" s="130">
        <v>3</v>
      </c>
      <c r="H105" s="130">
        <v>3</v>
      </c>
      <c r="I105" s="130">
        <v>3</v>
      </c>
      <c r="J105" s="130">
        <v>3</v>
      </c>
      <c r="K105" s="130">
        <v>3</v>
      </c>
      <c r="L105" s="130">
        <v>3</v>
      </c>
      <c r="M105" s="130">
        <v>3</v>
      </c>
      <c r="N105" s="130">
        <v>3</v>
      </c>
      <c r="O105" s="133" t="s">
        <v>134</v>
      </c>
    </row>
    <row r="106" spans="1:15">
      <c r="A106" s="129">
        <v>85</v>
      </c>
      <c r="B106" s="130">
        <v>28</v>
      </c>
      <c r="C106" s="129" t="s">
        <v>131</v>
      </c>
      <c r="D106" s="129" t="s">
        <v>88</v>
      </c>
      <c r="E106" s="129" t="s">
        <v>97</v>
      </c>
      <c r="F106" s="130">
        <v>4</v>
      </c>
      <c r="G106" s="130">
        <v>4</v>
      </c>
      <c r="H106" s="130">
        <v>4</v>
      </c>
      <c r="I106" s="130">
        <v>4</v>
      </c>
      <c r="J106" s="130">
        <v>4</v>
      </c>
      <c r="K106" s="130">
        <v>4</v>
      </c>
      <c r="L106" s="130">
        <v>4</v>
      </c>
      <c r="M106" s="130">
        <v>4</v>
      </c>
      <c r="N106" s="130">
        <v>4</v>
      </c>
      <c r="O106" s="133" t="s">
        <v>410</v>
      </c>
    </row>
    <row r="107" spans="1:15">
      <c r="A107" s="129">
        <v>86</v>
      </c>
      <c r="B107" s="130">
        <v>52</v>
      </c>
      <c r="C107" s="129" t="s">
        <v>135</v>
      </c>
      <c r="D107" s="129" t="s">
        <v>88</v>
      </c>
      <c r="E107" s="129" t="s">
        <v>97</v>
      </c>
      <c r="F107" s="130">
        <v>4</v>
      </c>
      <c r="G107" s="130">
        <v>4</v>
      </c>
      <c r="H107" s="130">
        <v>4</v>
      </c>
      <c r="I107" s="130">
        <v>4</v>
      </c>
      <c r="J107" s="130">
        <v>4</v>
      </c>
      <c r="K107" s="130">
        <v>4</v>
      </c>
      <c r="L107" s="130">
        <v>4</v>
      </c>
      <c r="M107" s="130">
        <v>4</v>
      </c>
      <c r="N107" s="130">
        <v>3</v>
      </c>
      <c r="O107" s="133" t="s">
        <v>411</v>
      </c>
    </row>
    <row r="108" spans="1:15" ht="28.8">
      <c r="A108" s="129">
        <v>87</v>
      </c>
      <c r="B108" s="130">
        <v>36</v>
      </c>
      <c r="C108" s="129" t="s">
        <v>131</v>
      </c>
      <c r="D108" s="129" t="s">
        <v>88</v>
      </c>
      <c r="E108" s="129" t="s">
        <v>98</v>
      </c>
      <c r="F108" s="130">
        <v>3</v>
      </c>
      <c r="G108" s="130">
        <v>3</v>
      </c>
      <c r="H108" s="130">
        <v>3</v>
      </c>
      <c r="I108" s="130">
        <v>3</v>
      </c>
      <c r="J108" s="130">
        <v>2</v>
      </c>
      <c r="K108" s="130">
        <v>3</v>
      </c>
      <c r="L108" s="130">
        <v>3</v>
      </c>
      <c r="M108" s="130">
        <v>3</v>
      </c>
      <c r="N108" s="130">
        <v>3</v>
      </c>
      <c r="O108" s="133" t="s">
        <v>412</v>
      </c>
    </row>
    <row r="109" spans="1:15">
      <c r="A109" s="129">
        <v>88</v>
      </c>
      <c r="B109" s="130">
        <v>27</v>
      </c>
      <c r="C109" s="129" t="s">
        <v>135</v>
      </c>
      <c r="D109" s="129" t="s">
        <v>86</v>
      </c>
      <c r="E109" s="129" t="s">
        <v>133</v>
      </c>
      <c r="F109" s="130">
        <v>3</v>
      </c>
      <c r="G109" s="130">
        <v>3</v>
      </c>
      <c r="H109" s="130">
        <v>3</v>
      </c>
      <c r="I109" s="130">
        <v>3</v>
      </c>
      <c r="J109" s="130">
        <v>3</v>
      </c>
      <c r="K109" s="130">
        <v>3</v>
      </c>
      <c r="L109" s="130">
        <v>3</v>
      </c>
      <c r="M109" s="130">
        <v>3</v>
      </c>
      <c r="N109" s="130">
        <v>3</v>
      </c>
      <c r="O109" s="133" t="s">
        <v>159</v>
      </c>
    </row>
    <row r="110" spans="1:15">
      <c r="A110" s="129">
        <v>89</v>
      </c>
      <c r="B110" s="130">
        <v>30</v>
      </c>
      <c r="C110" s="129" t="s">
        <v>131</v>
      </c>
      <c r="D110" s="129" t="s">
        <v>88</v>
      </c>
      <c r="E110" s="129" t="s">
        <v>98</v>
      </c>
      <c r="F110" s="130">
        <v>3</v>
      </c>
      <c r="G110" s="130">
        <v>4</v>
      </c>
      <c r="H110" s="130">
        <v>3</v>
      </c>
      <c r="I110" s="130">
        <v>3</v>
      </c>
      <c r="J110" s="130">
        <v>3</v>
      </c>
      <c r="K110" s="130">
        <v>3</v>
      </c>
      <c r="L110" s="130">
        <v>3</v>
      </c>
      <c r="M110" s="130">
        <v>3</v>
      </c>
      <c r="N110" s="130">
        <v>3</v>
      </c>
      <c r="O110" s="133" t="s">
        <v>413</v>
      </c>
    </row>
    <row r="111" spans="1:15">
      <c r="A111" s="129">
        <v>90</v>
      </c>
      <c r="B111" s="130">
        <v>31</v>
      </c>
      <c r="C111" s="129" t="s">
        <v>131</v>
      </c>
      <c r="D111" s="129" t="s">
        <v>86</v>
      </c>
      <c r="E111" s="129" t="s">
        <v>98</v>
      </c>
      <c r="F111" s="130">
        <v>3</v>
      </c>
      <c r="G111" s="130">
        <v>3</v>
      </c>
      <c r="H111" s="130">
        <v>3</v>
      </c>
      <c r="I111" s="130">
        <v>3</v>
      </c>
      <c r="J111" s="130">
        <v>3</v>
      </c>
      <c r="K111" s="130">
        <v>3</v>
      </c>
      <c r="L111" s="130">
        <v>3</v>
      </c>
      <c r="M111" s="130">
        <v>3</v>
      </c>
      <c r="N111" s="130">
        <v>3</v>
      </c>
      <c r="O111" s="133" t="s">
        <v>168</v>
      </c>
    </row>
    <row r="112" spans="1:15">
      <c r="A112" s="129">
        <v>91</v>
      </c>
      <c r="B112" s="130">
        <v>38</v>
      </c>
      <c r="C112" s="129" t="s">
        <v>135</v>
      </c>
      <c r="D112" s="129" t="s">
        <v>88</v>
      </c>
      <c r="E112" s="129" t="s">
        <v>97</v>
      </c>
      <c r="F112" s="130">
        <v>3</v>
      </c>
      <c r="G112" s="130">
        <v>3</v>
      </c>
      <c r="H112" s="130">
        <v>4</v>
      </c>
      <c r="I112" s="130">
        <v>4</v>
      </c>
      <c r="J112" s="130">
        <v>3</v>
      </c>
      <c r="K112" s="130">
        <v>3</v>
      </c>
      <c r="L112" s="130">
        <v>3</v>
      </c>
      <c r="M112" s="130">
        <v>3</v>
      </c>
      <c r="N112" s="130">
        <v>3</v>
      </c>
      <c r="O112" s="133" t="s">
        <v>22</v>
      </c>
    </row>
    <row r="113" spans="1:15">
      <c r="A113" s="129">
        <v>92</v>
      </c>
      <c r="B113" s="130">
        <v>27</v>
      </c>
      <c r="C113" s="129" t="s">
        <v>135</v>
      </c>
      <c r="D113" s="129" t="s">
        <v>88</v>
      </c>
      <c r="E113" s="129" t="s">
        <v>97</v>
      </c>
      <c r="F113" s="130">
        <v>4</v>
      </c>
      <c r="G113" s="130">
        <v>4</v>
      </c>
      <c r="H113" s="130">
        <v>4</v>
      </c>
      <c r="I113" s="130">
        <v>4</v>
      </c>
      <c r="J113" s="130">
        <v>4</v>
      </c>
      <c r="K113" s="130">
        <v>4</v>
      </c>
      <c r="L113" s="130">
        <v>4</v>
      </c>
      <c r="M113" s="130">
        <v>4</v>
      </c>
      <c r="N113" s="130">
        <v>4</v>
      </c>
      <c r="O113" s="133" t="s">
        <v>138</v>
      </c>
    </row>
    <row r="114" spans="1:15">
      <c r="A114" s="129">
        <v>93</v>
      </c>
      <c r="B114" s="130">
        <v>27</v>
      </c>
      <c r="C114" s="129" t="s">
        <v>135</v>
      </c>
      <c r="D114" s="129" t="s">
        <v>88</v>
      </c>
      <c r="E114" s="129" t="s">
        <v>97</v>
      </c>
      <c r="F114" s="130">
        <v>4</v>
      </c>
      <c r="G114" s="130">
        <v>4</v>
      </c>
      <c r="H114" s="130">
        <v>4</v>
      </c>
      <c r="I114" s="130">
        <v>4</v>
      </c>
      <c r="J114" s="130">
        <v>4</v>
      </c>
      <c r="K114" s="130">
        <v>4</v>
      </c>
      <c r="L114" s="130">
        <v>4</v>
      </c>
      <c r="M114" s="130">
        <v>4</v>
      </c>
      <c r="N114" s="130">
        <v>4</v>
      </c>
      <c r="O114" s="133" t="s">
        <v>138</v>
      </c>
    </row>
    <row r="115" spans="1:15" ht="28.8">
      <c r="A115" s="129">
        <v>94</v>
      </c>
      <c r="B115" s="130">
        <v>35</v>
      </c>
      <c r="C115" s="129" t="s">
        <v>135</v>
      </c>
      <c r="D115" s="129" t="s">
        <v>88</v>
      </c>
      <c r="E115" s="129" t="s">
        <v>133</v>
      </c>
      <c r="F115" s="130">
        <v>3</v>
      </c>
      <c r="G115" s="130">
        <v>3</v>
      </c>
      <c r="H115" s="130">
        <v>4</v>
      </c>
      <c r="I115" s="130">
        <v>4</v>
      </c>
      <c r="J115" s="130">
        <v>3</v>
      </c>
      <c r="K115" s="130">
        <v>4</v>
      </c>
      <c r="L115" s="130">
        <v>4</v>
      </c>
      <c r="M115" s="130">
        <v>3</v>
      </c>
      <c r="N115" s="130">
        <v>4</v>
      </c>
      <c r="O115" s="133" t="s">
        <v>414</v>
      </c>
    </row>
    <row r="116" spans="1:15">
      <c r="A116" s="129">
        <v>95</v>
      </c>
      <c r="B116" s="130">
        <v>35</v>
      </c>
      <c r="C116" s="129" t="s">
        <v>131</v>
      </c>
      <c r="D116" s="129" t="s">
        <v>88</v>
      </c>
      <c r="E116" s="129" t="s">
        <v>97</v>
      </c>
      <c r="F116" s="130">
        <v>4</v>
      </c>
      <c r="G116" s="130">
        <v>3</v>
      </c>
      <c r="H116" s="130">
        <v>4</v>
      </c>
      <c r="I116" s="130">
        <v>4</v>
      </c>
      <c r="J116" s="130">
        <v>4</v>
      </c>
      <c r="K116" s="130">
        <v>4</v>
      </c>
      <c r="L116" s="130">
        <v>4</v>
      </c>
      <c r="M116" s="130">
        <v>4</v>
      </c>
      <c r="N116" s="130">
        <v>3</v>
      </c>
      <c r="O116" s="133" t="s">
        <v>154</v>
      </c>
    </row>
    <row r="117" spans="1:15">
      <c r="A117" s="129">
        <v>96</v>
      </c>
      <c r="B117" s="130">
        <v>24</v>
      </c>
      <c r="C117" s="129" t="s">
        <v>131</v>
      </c>
      <c r="D117" s="129" t="s">
        <v>86</v>
      </c>
      <c r="E117" s="129" t="s">
        <v>98</v>
      </c>
      <c r="F117" s="130">
        <v>4</v>
      </c>
      <c r="G117" s="130">
        <v>3</v>
      </c>
      <c r="H117" s="130">
        <v>3</v>
      </c>
      <c r="I117" s="130">
        <v>3</v>
      </c>
      <c r="J117" s="130">
        <v>3</v>
      </c>
      <c r="K117" s="130">
        <v>3</v>
      </c>
      <c r="L117" s="130">
        <v>3</v>
      </c>
      <c r="M117" s="130">
        <v>4</v>
      </c>
      <c r="N117" s="130">
        <v>3</v>
      </c>
      <c r="O117" s="133" t="s">
        <v>134</v>
      </c>
    </row>
    <row r="118" spans="1:15">
      <c r="A118" s="129">
        <v>97</v>
      </c>
      <c r="B118" s="130">
        <v>44</v>
      </c>
      <c r="C118" s="129" t="s">
        <v>131</v>
      </c>
      <c r="D118" s="129" t="s">
        <v>137</v>
      </c>
      <c r="E118" s="129" t="s">
        <v>133</v>
      </c>
      <c r="F118" s="130">
        <v>3</v>
      </c>
      <c r="G118" s="130">
        <v>3</v>
      </c>
      <c r="H118" s="130">
        <v>3</v>
      </c>
      <c r="I118" s="130">
        <v>3</v>
      </c>
      <c r="J118" s="130">
        <v>3</v>
      </c>
      <c r="K118" s="130">
        <v>3</v>
      </c>
      <c r="L118" s="130">
        <v>3</v>
      </c>
      <c r="M118" s="130">
        <v>3</v>
      </c>
      <c r="N118" s="130">
        <v>3</v>
      </c>
      <c r="O118" s="133" t="s">
        <v>22</v>
      </c>
    </row>
    <row r="119" spans="1:15">
      <c r="A119" s="129">
        <v>98</v>
      </c>
      <c r="B119" s="130">
        <v>52</v>
      </c>
      <c r="C119" s="129" t="s">
        <v>135</v>
      </c>
      <c r="D119" s="129" t="s">
        <v>137</v>
      </c>
      <c r="E119" s="129" t="s">
        <v>98</v>
      </c>
      <c r="F119" s="130">
        <v>4</v>
      </c>
      <c r="G119" s="130">
        <v>3</v>
      </c>
      <c r="H119" s="130">
        <v>3</v>
      </c>
      <c r="I119" s="130">
        <v>3</v>
      </c>
      <c r="J119" s="130">
        <v>3</v>
      </c>
      <c r="K119" s="130">
        <v>3</v>
      </c>
      <c r="L119" s="130">
        <v>3</v>
      </c>
      <c r="M119" s="130">
        <v>3</v>
      </c>
      <c r="N119" s="130">
        <v>3</v>
      </c>
      <c r="O119" s="133" t="s">
        <v>159</v>
      </c>
    </row>
    <row r="120" spans="1:15">
      <c r="A120" s="129">
        <v>99</v>
      </c>
      <c r="B120" s="130">
        <v>35</v>
      </c>
      <c r="C120" s="129" t="s">
        <v>131</v>
      </c>
      <c r="D120" s="129" t="s">
        <v>88</v>
      </c>
      <c r="E120" s="129" t="s">
        <v>97</v>
      </c>
      <c r="F120" s="130">
        <v>3</v>
      </c>
      <c r="G120" s="130">
        <v>3</v>
      </c>
      <c r="H120" s="130">
        <v>3</v>
      </c>
      <c r="I120" s="130">
        <v>3</v>
      </c>
      <c r="J120" s="130">
        <v>3</v>
      </c>
      <c r="K120" s="130">
        <v>3</v>
      </c>
      <c r="L120" s="130">
        <v>3</v>
      </c>
      <c r="M120" s="130">
        <v>3</v>
      </c>
      <c r="N120" s="130">
        <v>3</v>
      </c>
      <c r="O120" s="133" t="s">
        <v>144</v>
      </c>
    </row>
    <row r="121" spans="1:15">
      <c r="A121" s="129">
        <v>100</v>
      </c>
      <c r="B121" s="130">
        <v>31</v>
      </c>
      <c r="C121" s="129" t="s">
        <v>131</v>
      </c>
      <c r="D121" s="129" t="s">
        <v>88</v>
      </c>
      <c r="E121" s="129" t="s">
        <v>98</v>
      </c>
      <c r="F121" s="130">
        <v>4</v>
      </c>
      <c r="G121" s="130">
        <v>4</v>
      </c>
      <c r="H121" s="130">
        <v>4</v>
      </c>
      <c r="I121" s="130">
        <v>4</v>
      </c>
      <c r="J121" s="130">
        <v>3</v>
      </c>
      <c r="K121" s="130">
        <v>4</v>
      </c>
      <c r="L121" s="130">
        <v>4</v>
      </c>
      <c r="M121" s="130">
        <v>4</v>
      </c>
      <c r="N121" s="130">
        <v>4</v>
      </c>
      <c r="O121" s="133" t="s">
        <v>415</v>
      </c>
    </row>
    <row r="122" spans="1:15">
      <c r="A122" s="129">
        <v>101</v>
      </c>
      <c r="B122" s="130">
        <v>40</v>
      </c>
      <c r="C122" s="129" t="s">
        <v>135</v>
      </c>
      <c r="D122" s="129" t="s">
        <v>86</v>
      </c>
      <c r="E122" s="129" t="s">
        <v>133</v>
      </c>
      <c r="F122" s="130">
        <v>4</v>
      </c>
      <c r="G122" s="130">
        <v>4</v>
      </c>
      <c r="H122" s="130">
        <v>4</v>
      </c>
      <c r="I122" s="130">
        <v>4</v>
      </c>
      <c r="J122" s="130">
        <v>4</v>
      </c>
      <c r="K122" s="130">
        <v>4</v>
      </c>
      <c r="L122" s="130">
        <v>4</v>
      </c>
      <c r="M122" s="130">
        <v>4</v>
      </c>
      <c r="N122" s="130">
        <v>4</v>
      </c>
      <c r="O122" s="133" t="s">
        <v>416</v>
      </c>
    </row>
    <row r="123" spans="1:15">
      <c r="A123" s="129">
        <v>102</v>
      </c>
      <c r="B123" s="130">
        <v>37</v>
      </c>
      <c r="C123" s="129" t="s">
        <v>131</v>
      </c>
      <c r="D123" s="129" t="s">
        <v>137</v>
      </c>
      <c r="E123" s="129" t="s">
        <v>133</v>
      </c>
      <c r="F123" s="130">
        <v>3</v>
      </c>
      <c r="G123" s="130">
        <v>4</v>
      </c>
      <c r="H123" s="130">
        <v>3</v>
      </c>
      <c r="I123" s="130">
        <v>4</v>
      </c>
      <c r="J123" s="130">
        <v>4</v>
      </c>
      <c r="K123" s="130">
        <v>4</v>
      </c>
      <c r="L123" s="130">
        <v>4</v>
      </c>
      <c r="M123" s="130">
        <v>4</v>
      </c>
      <c r="N123" s="130">
        <v>3</v>
      </c>
      <c r="O123" s="133" t="s">
        <v>417</v>
      </c>
    </row>
    <row r="124" spans="1:15">
      <c r="A124" s="129">
        <v>103</v>
      </c>
      <c r="B124" s="130">
        <v>33</v>
      </c>
      <c r="C124" s="129" t="s">
        <v>131</v>
      </c>
      <c r="D124" s="129" t="s">
        <v>88</v>
      </c>
      <c r="E124" s="129" t="s">
        <v>97</v>
      </c>
      <c r="F124" s="130">
        <v>3</v>
      </c>
      <c r="G124" s="130">
        <v>3</v>
      </c>
      <c r="H124" s="130">
        <v>3</v>
      </c>
      <c r="I124" s="130">
        <v>3</v>
      </c>
      <c r="J124" s="130">
        <v>3</v>
      </c>
      <c r="K124" s="130">
        <v>3</v>
      </c>
      <c r="L124" s="130">
        <v>3</v>
      </c>
      <c r="M124" s="130">
        <v>3</v>
      </c>
      <c r="N124" s="130">
        <v>3</v>
      </c>
      <c r="O124" s="133" t="s">
        <v>22</v>
      </c>
    </row>
    <row r="125" spans="1:15">
      <c r="A125" s="129">
        <v>104</v>
      </c>
      <c r="B125" s="130">
        <v>33</v>
      </c>
      <c r="C125" s="129" t="s">
        <v>131</v>
      </c>
      <c r="D125" s="129" t="s">
        <v>88</v>
      </c>
      <c r="E125" s="129" t="s">
        <v>97</v>
      </c>
      <c r="F125" s="130">
        <v>3</v>
      </c>
      <c r="G125" s="130">
        <v>3</v>
      </c>
      <c r="H125" s="130">
        <v>3</v>
      </c>
      <c r="I125" s="130">
        <v>3</v>
      </c>
      <c r="J125" s="130">
        <v>3</v>
      </c>
      <c r="K125" s="130">
        <v>3</v>
      </c>
      <c r="L125" s="130">
        <v>3</v>
      </c>
      <c r="M125" s="130">
        <v>3</v>
      </c>
      <c r="N125" s="130">
        <v>3</v>
      </c>
      <c r="O125" s="133" t="s">
        <v>22</v>
      </c>
    </row>
    <row r="126" spans="1:15">
      <c r="A126" s="129">
        <v>105</v>
      </c>
      <c r="B126" s="130">
        <v>27</v>
      </c>
      <c r="C126" s="129" t="s">
        <v>131</v>
      </c>
      <c r="D126" s="129" t="s">
        <v>137</v>
      </c>
      <c r="E126" s="129" t="s">
        <v>133</v>
      </c>
      <c r="F126" s="130">
        <v>3</v>
      </c>
      <c r="G126" s="130">
        <v>3</v>
      </c>
      <c r="H126" s="130">
        <v>3</v>
      </c>
      <c r="I126" s="130">
        <v>3</v>
      </c>
      <c r="J126" s="130">
        <v>3</v>
      </c>
      <c r="K126" s="130">
        <v>3</v>
      </c>
      <c r="L126" s="130">
        <v>3</v>
      </c>
      <c r="M126" s="130">
        <v>3</v>
      </c>
      <c r="N126" s="130">
        <v>3</v>
      </c>
      <c r="O126" s="133" t="s">
        <v>418</v>
      </c>
    </row>
    <row r="127" spans="1:15">
      <c r="A127" s="129">
        <v>106</v>
      </c>
      <c r="B127" s="130">
        <v>27</v>
      </c>
      <c r="C127" s="129" t="s">
        <v>131</v>
      </c>
      <c r="D127" s="129" t="s">
        <v>86</v>
      </c>
      <c r="E127" s="129" t="s">
        <v>133</v>
      </c>
      <c r="F127" s="130">
        <v>3</v>
      </c>
      <c r="G127" s="130">
        <v>3</v>
      </c>
      <c r="H127" s="130">
        <v>3</v>
      </c>
      <c r="I127" s="130">
        <v>3</v>
      </c>
      <c r="J127" s="130">
        <v>3</v>
      </c>
      <c r="K127" s="130">
        <v>3</v>
      </c>
      <c r="L127" s="130">
        <v>3</v>
      </c>
      <c r="M127" s="130">
        <v>3</v>
      </c>
      <c r="N127" s="130">
        <v>3</v>
      </c>
      <c r="O127" s="133" t="s">
        <v>22</v>
      </c>
    </row>
    <row r="128" spans="1:15" ht="28.8">
      <c r="A128" s="129">
        <v>107</v>
      </c>
      <c r="B128" s="130">
        <v>34</v>
      </c>
      <c r="C128" s="129" t="s">
        <v>131</v>
      </c>
      <c r="D128" s="129" t="s">
        <v>88</v>
      </c>
      <c r="E128" s="129" t="s">
        <v>98</v>
      </c>
      <c r="F128" s="130">
        <v>3</v>
      </c>
      <c r="G128" s="130">
        <v>3</v>
      </c>
      <c r="H128" s="130">
        <v>3</v>
      </c>
      <c r="I128" s="130">
        <v>3</v>
      </c>
      <c r="J128" s="130">
        <v>3</v>
      </c>
      <c r="K128" s="130">
        <v>3</v>
      </c>
      <c r="L128" s="130">
        <v>4</v>
      </c>
      <c r="M128" s="130">
        <v>4</v>
      </c>
      <c r="N128" s="130">
        <v>3</v>
      </c>
      <c r="O128" s="133" t="s">
        <v>419</v>
      </c>
    </row>
    <row r="129" spans="1:15">
      <c r="A129" s="129">
        <v>108</v>
      </c>
      <c r="B129" s="130">
        <v>42</v>
      </c>
      <c r="C129" s="129" t="s">
        <v>131</v>
      </c>
      <c r="D129" s="129" t="s">
        <v>86</v>
      </c>
      <c r="E129" s="129" t="s">
        <v>98</v>
      </c>
      <c r="F129" s="130">
        <v>3</v>
      </c>
      <c r="G129" s="130">
        <v>3</v>
      </c>
      <c r="H129" s="130">
        <v>3</v>
      </c>
      <c r="I129" s="130">
        <v>3</v>
      </c>
      <c r="J129" s="130">
        <v>3</v>
      </c>
      <c r="K129" s="130">
        <v>3</v>
      </c>
      <c r="L129" s="130">
        <v>3</v>
      </c>
      <c r="M129" s="130">
        <v>3</v>
      </c>
      <c r="N129" s="130">
        <v>3</v>
      </c>
      <c r="O129" s="133" t="s">
        <v>420</v>
      </c>
    </row>
    <row r="130" spans="1:15">
      <c r="A130" s="129">
        <v>109</v>
      </c>
      <c r="B130" s="130">
        <v>43</v>
      </c>
      <c r="C130" s="129" t="s">
        <v>135</v>
      </c>
      <c r="D130" s="129" t="s">
        <v>88</v>
      </c>
      <c r="E130" s="129" t="s">
        <v>97</v>
      </c>
      <c r="F130" s="130">
        <v>4</v>
      </c>
      <c r="G130" s="130">
        <v>4</v>
      </c>
      <c r="H130" s="130">
        <v>4</v>
      </c>
      <c r="I130" s="130">
        <v>4</v>
      </c>
      <c r="J130" s="130">
        <v>4</v>
      </c>
      <c r="K130" s="130">
        <v>4</v>
      </c>
      <c r="L130" s="130">
        <v>4</v>
      </c>
      <c r="M130" s="130">
        <v>4</v>
      </c>
      <c r="N130" s="130">
        <v>4</v>
      </c>
      <c r="O130" s="133" t="s">
        <v>145</v>
      </c>
    </row>
    <row r="131" spans="1:15">
      <c r="A131" s="129">
        <v>110</v>
      </c>
      <c r="B131" s="130">
        <v>29</v>
      </c>
      <c r="C131" s="129" t="s">
        <v>131</v>
      </c>
      <c r="D131" s="129" t="s">
        <v>86</v>
      </c>
      <c r="E131" s="129" t="s">
        <v>133</v>
      </c>
      <c r="F131" s="130">
        <v>4</v>
      </c>
      <c r="G131" s="130">
        <v>4</v>
      </c>
      <c r="H131" s="130">
        <v>4</v>
      </c>
      <c r="I131" s="130">
        <v>4</v>
      </c>
      <c r="J131" s="130">
        <v>4</v>
      </c>
      <c r="K131" s="130">
        <v>4</v>
      </c>
      <c r="L131" s="130">
        <v>4</v>
      </c>
      <c r="M131" s="130">
        <v>4</v>
      </c>
      <c r="N131" s="130">
        <v>4</v>
      </c>
      <c r="O131" s="133" t="s">
        <v>222</v>
      </c>
    </row>
    <row r="132" spans="1:15">
      <c r="A132" s="129">
        <v>111</v>
      </c>
      <c r="B132" s="130">
        <v>42</v>
      </c>
      <c r="C132" s="129" t="s">
        <v>131</v>
      </c>
      <c r="D132" s="129" t="s">
        <v>88</v>
      </c>
      <c r="E132" s="129" t="s">
        <v>97</v>
      </c>
      <c r="F132" s="130">
        <v>3</v>
      </c>
      <c r="G132" s="130">
        <v>3</v>
      </c>
      <c r="H132" s="130">
        <v>3</v>
      </c>
      <c r="I132" s="130">
        <v>3</v>
      </c>
      <c r="J132" s="130">
        <v>3</v>
      </c>
      <c r="K132" s="130">
        <v>3</v>
      </c>
      <c r="L132" s="130">
        <v>3</v>
      </c>
      <c r="M132" s="130">
        <v>3</v>
      </c>
      <c r="N132" s="130">
        <v>3</v>
      </c>
      <c r="O132" s="133" t="s">
        <v>145</v>
      </c>
    </row>
    <row r="133" spans="1:15">
      <c r="A133" s="129">
        <v>112</v>
      </c>
      <c r="B133" s="130">
        <v>44</v>
      </c>
      <c r="C133" s="129" t="s">
        <v>131</v>
      </c>
      <c r="D133" s="129" t="s">
        <v>88</v>
      </c>
      <c r="E133" s="129" t="s">
        <v>97</v>
      </c>
      <c r="F133" s="130">
        <v>3</v>
      </c>
      <c r="G133" s="130">
        <v>3</v>
      </c>
      <c r="H133" s="130">
        <v>3</v>
      </c>
      <c r="I133" s="130">
        <v>3</v>
      </c>
      <c r="J133" s="130">
        <v>3</v>
      </c>
      <c r="K133" s="130">
        <v>3</v>
      </c>
      <c r="L133" s="130">
        <v>3</v>
      </c>
      <c r="M133" s="130">
        <v>3</v>
      </c>
      <c r="N133" s="130">
        <v>3</v>
      </c>
      <c r="O133" s="133" t="s">
        <v>145</v>
      </c>
    </row>
    <row r="134" spans="1:15">
      <c r="A134" s="129">
        <v>113</v>
      </c>
      <c r="B134" s="130">
        <v>39</v>
      </c>
      <c r="C134" s="129" t="s">
        <v>131</v>
      </c>
      <c r="D134" s="129" t="s">
        <v>88</v>
      </c>
      <c r="E134" s="129" t="s">
        <v>97</v>
      </c>
      <c r="F134" s="130">
        <v>3</v>
      </c>
      <c r="G134" s="130">
        <v>3</v>
      </c>
      <c r="H134" s="130">
        <v>3</v>
      </c>
      <c r="I134" s="130">
        <v>3</v>
      </c>
      <c r="J134" s="130">
        <v>3</v>
      </c>
      <c r="K134" s="130">
        <v>3</v>
      </c>
      <c r="L134" s="130">
        <v>3</v>
      </c>
      <c r="M134" s="130">
        <v>3</v>
      </c>
      <c r="N134" s="130">
        <v>3</v>
      </c>
      <c r="O134" s="133" t="s">
        <v>145</v>
      </c>
    </row>
    <row r="135" spans="1:15">
      <c r="A135" s="129">
        <v>114</v>
      </c>
      <c r="B135" s="130">
        <v>45</v>
      </c>
      <c r="C135" s="129" t="s">
        <v>131</v>
      </c>
      <c r="D135" s="129" t="s">
        <v>88</v>
      </c>
      <c r="E135" s="129" t="s">
        <v>97</v>
      </c>
      <c r="F135" s="130">
        <v>4</v>
      </c>
      <c r="G135" s="130">
        <v>4</v>
      </c>
      <c r="H135" s="130">
        <v>4</v>
      </c>
      <c r="I135" s="130">
        <v>4</v>
      </c>
      <c r="J135" s="130">
        <v>4</v>
      </c>
      <c r="K135" s="130">
        <v>4</v>
      </c>
      <c r="L135" s="130">
        <v>4</v>
      </c>
      <c r="M135" s="130">
        <v>4</v>
      </c>
      <c r="N135" s="130">
        <v>4</v>
      </c>
      <c r="O135" s="133" t="s">
        <v>22</v>
      </c>
    </row>
    <row r="136" spans="1:15">
      <c r="A136" s="129">
        <v>115</v>
      </c>
      <c r="B136" s="130">
        <v>39</v>
      </c>
      <c r="C136" s="129" t="s">
        <v>131</v>
      </c>
      <c r="D136" s="129" t="s">
        <v>86</v>
      </c>
      <c r="E136" s="129" t="s">
        <v>98</v>
      </c>
      <c r="F136" s="130">
        <v>3</v>
      </c>
      <c r="G136" s="130">
        <v>3</v>
      </c>
      <c r="H136" s="130">
        <v>3</v>
      </c>
      <c r="I136" s="130">
        <v>3</v>
      </c>
      <c r="J136" s="130">
        <v>3</v>
      </c>
      <c r="K136" s="130">
        <v>3</v>
      </c>
      <c r="L136" s="130">
        <v>3</v>
      </c>
      <c r="M136" s="130">
        <v>3</v>
      </c>
      <c r="N136" s="130">
        <v>4</v>
      </c>
      <c r="O136" s="133" t="s">
        <v>22</v>
      </c>
    </row>
    <row r="137" spans="1:15" ht="28.8">
      <c r="A137" s="129">
        <v>116</v>
      </c>
      <c r="B137" s="130">
        <v>44</v>
      </c>
      <c r="C137" s="129" t="s">
        <v>131</v>
      </c>
      <c r="D137" s="129" t="s">
        <v>86</v>
      </c>
      <c r="E137" s="129" t="s">
        <v>98</v>
      </c>
      <c r="F137" s="130">
        <v>3</v>
      </c>
      <c r="G137" s="130">
        <v>3</v>
      </c>
      <c r="H137" s="130">
        <v>3</v>
      </c>
      <c r="I137" s="130">
        <v>3</v>
      </c>
      <c r="J137" s="130">
        <v>3</v>
      </c>
      <c r="K137" s="130">
        <v>3</v>
      </c>
      <c r="L137" s="130">
        <v>3</v>
      </c>
      <c r="M137" s="130">
        <v>3</v>
      </c>
      <c r="N137" s="130">
        <v>3</v>
      </c>
      <c r="O137" s="133" t="s">
        <v>421</v>
      </c>
    </row>
    <row r="138" spans="1:15">
      <c r="A138" s="129">
        <v>117</v>
      </c>
      <c r="B138" s="130">
        <v>25</v>
      </c>
      <c r="C138" s="129" t="s">
        <v>131</v>
      </c>
      <c r="D138" s="129" t="s">
        <v>88</v>
      </c>
      <c r="E138" s="129" t="s">
        <v>100</v>
      </c>
      <c r="F138" s="130">
        <v>3</v>
      </c>
      <c r="G138" s="130">
        <v>3</v>
      </c>
      <c r="H138" s="130">
        <v>3</v>
      </c>
      <c r="I138" s="130">
        <v>3</v>
      </c>
      <c r="J138" s="130">
        <v>3</v>
      </c>
      <c r="K138" s="130">
        <v>3</v>
      </c>
      <c r="L138" s="130">
        <v>3</v>
      </c>
      <c r="M138" s="130">
        <v>3</v>
      </c>
      <c r="N138" s="130">
        <v>3</v>
      </c>
      <c r="O138" s="133" t="s">
        <v>148</v>
      </c>
    </row>
    <row r="139" spans="1:15">
      <c r="A139" s="129">
        <v>118</v>
      </c>
      <c r="B139" s="130">
        <v>43</v>
      </c>
      <c r="C139" s="129" t="s">
        <v>135</v>
      </c>
      <c r="D139" s="129" t="s">
        <v>86</v>
      </c>
      <c r="E139" s="129" t="s">
        <v>133</v>
      </c>
      <c r="F139" s="130">
        <v>4</v>
      </c>
      <c r="G139" s="130">
        <v>4</v>
      </c>
      <c r="H139" s="130">
        <v>4</v>
      </c>
      <c r="I139" s="130">
        <v>4</v>
      </c>
      <c r="J139" s="130">
        <v>4</v>
      </c>
      <c r="K139" s="130">
        <v>4</v>
      </c>
      <c r="L139" s="130">
        <v>4</v>
      </c>
      <c r="M139" s="130">
        <v>4</v>
      </c>
      <c r="N139" s="130">
        <v>4</v>
      </c>
      <c r="O139" s="133" t="s">
        <v>159</v>
      </c>
    </row>
    <row r="140" spans="1:15" ht="43.2">
      <c r="A140" s="129">
        <v>119</v>
      </c>
      <c r="B140" s="130">
        <v>35</v>
      </c>
      <c r="C140" s="129" t="s">
        <v>135</v>
      </c>
      <c r="D140" s="129" t="s">
        <v>88</v>
      </c>
      <c r="E140" s="129" t="s">
        <v>133</v>
      </c>
      <c r="F140" s="130">
        <v>3</v>
      </c>
      <c r="G140" s="130">
        <v>3</v>
      </c>
      <c r="H140" s="130">
        <v>4</v>
      </c>
      <c r="I140" s="130">
        <v>4</v>
      </c>
      <c r="J140" s="130">
        <v>3</v>
      </c>
      <c r="K140" s="130">
        <v>3</v>
      </c>
      <c r="L140" s="130">
        <v>3</v>
      </c>
      <c r="M140" s="130">
        <v>3</v>
      </c>
      <c r="N140" s="130">
        <v>3</v>
      </c>
      <c r="O140" s="133" t="s">
        <v>422</v>
      </c>
    </row>
    <row r="141" spans="1:15">
      <c r="A141" s="129">
        <v>120</v>
      </c>
      <c r="B141" s="130">
        <v>27</v>
      </c>
      <c r="C141" s="129" t="s">
        <v>131</v>
      </c>
      <c r="D141" s="129" t="s">
        <v>88</v>
      </c>
      <c r="E141" s="129" t="s">
        <v>98</v>
      </c>
      <c r="F141" s="130">
        <v>3</v>
      </c>
      <c r="G141" s="130">
        <v>3</v>
      </c>
      <c r="H141" s="130">
        <v>3</v>
      </c>
      <c r="I141" s="130">
        <v>3</v>
      </c>
      <c r="J141" s="130">
        <v>3</v>
      </c>
      <c r="K141" s="130">
        <v>3</v>
      </c>
      <c r="L141" s="130">
        <v>3</v>
      </c>
      <c r="M141" s="130">
        <v>3</v>
      </c>
      <c r="N141" s="130">
        <v>3</v>
      </c>
      <c r="O141" s="133" t="s">
        <v>145</v>
      </c>
    </row>
    <row r="142" spans="1:15">
      <c r="A142" s="129">
        <v>121</v>
      </c>
      <c r="B142" s="130">
        <v>34</v>
      </c>
      <c r="C142" s="129" t="s">
        <v>131</v>
      </c>
      <c r="D142" s="129" t="s">
        <v>137</v>
      </c>
      <c r="E142" s="129" t="s">
        <v>97</v>
      </c>
      <c r="F142" s="130">
        <v>3</v>
      </c>
      <c r="G142" s="130">
        <v>3</v>
      </c>
      <c r="H142" s="130">
        <v>3</v>
      </c>
      <c r="I142" s="130">
        <v>3</v>
      </c>
      <c r="J142" s="130">
        <v>3</v>
      </c>
      <c r="K142" s="130">
        <v>3</v>
      </c>
      <c r="L142" s="130">
        <v>3</v>
      </c>
      <c r="M142" s="130">
        <v>3</v>
      </c>
      <c r="N142" s="130">
        <v>3</v>
      </c>
      <c r="O142" s="133" t="s">
        <v>220</v>
      </c>
    </row>
    <row r="143" spans="1:15">
      <c r="A143" s="129">
        <v>122</v>
      </c>
      <c r="B143" s="130">
        <v>28</v>
      </c>
      <c r="C143" s="129" t="s">
        <v>135</v>
      </c>
      <c r="D143" s="129" t="s">
        <v>88</v>
      </c>
      <c r="E143" s="129" t="s">
        <v>100</v>
      </c>
      <c r="F143" s="130">
        <v>3</v>
      </c>
      <c r="G143" s="130">
        <v>3</v>
      </c>
      <c r="H143" s="130">
        <v>3</v>
      </c>
      <c r="I143" s="130">
        <v>3</v>
      </c>
      <c r="J143" s="130">
        <v>3</v>
      </c>
      <c r="K143" s="130">
        <v>3</v>
      </c>
      <c r="L143" s="130">
        <v>3</v>
      </c>
      <c r="M143" s="130">
        <v>3</v>
      </c>
      <c r="N143" s="130">
        <v>3</v>
      </c>
      <c r="O143" s="133" t="s">
        <v>167</v>
      </c>
    </row>
    <row r="144" spans="1:15">
      <c r="A144" s="129">
        <v>123</v>
      </c>
      <c r="B144" s="130">
        <v>26</v>
      </c>
      <c r="C144" s="129" t="s">
        <v>131</v>
      </c>
      <c r="D144" s="129" t="s">
        <v>88</v>
      </c>
      <c r="E144" s="129" t="s">
        <v>133</v>
      </c>
      <c r="F144" s="130">
        <v>3</v>
      </c>
      <c r="G144" s="130">
        <v>3</v>
      </c>
      <c r="H144" s="130">
        <v>3</v>
      </c>
      <c r="I144" s="130">
        <v>3</v>
      </c>
      <c r="J144" s="130">
        <v>3</v>
      </c>
      <c r="K144" s="130">
        <v>3</v>
      </c>
      <c r="L144" s="130">
        <v>3</v>
      </c>
      <c r="M144" s="130">
        <v>3</v>
      </c>
      <c r="N144" s="130">
        <v>3</v>
      </c>
      <c r="O144" s="133" t="s">
        <v>423</v>
      </c>
    </row>
    <row r="145" spans="1:15">
      <c r="A145" s="129">
        <v>124</v>
      </c>
      <c r="B145" s="130">
        <v>29</v>
      </c>
      <c r="C145" s="129" t="s">
        <v>135</v>
      </c>
      <c r="D145" s="129" t="s">
        <v>88</v>
      </c>
      <c r="E145" s="129" t="s">
        <v>133</v>
      </c>
      <c r="F145" s="130">
        <v>4</v>
      </c>
      <c r="G145" s="130">
        <v>4</v>
      </c>
      <c r="H145" s="130">
        <v>4</v>
      </c>
      <c r="I145" s="130">
        <v>4</v>
      </c>
      <c r="J145" s="130">
        <v>4</v>
      </c>
      <c r="K145" s="130">
        <v>4</v>
      </c>
      <c r="L145" s="130">
        <v>4</v>
      </c>
      <c r="M145" s="130">
        <v>4</v>
      </c>
      <c r="N145" s="130">
        <v>4</v>
      </c>
      <c r="O145" s="133" t="s">
        <v>424</v>
      </c>
    </row>
    <row r="146" spans="1:15">
      <c r="A146" s="129">
        <v>125</v>
      </c>
      <c r="B146" s="130">
        <v>36</v>
      </c>
      <c r="C146" s="129" t="s">
        <v>131</v>
      </c>
      <c r="D146" s="129" t="s">
        <v>88</v>
      </c>
      <c r="E146" s="129" t="s">
        <v>97</v>
      </c>
      <c r="F146" s="130">
        <v>4</v>
      </c>
      <c r="G146" s="130">
        <v>4</v>
      </c>
      <c r="H146" s="130">
        <v>4</v>
      </c>
      <c r="I146" s="130">
        <v>4</v>
      </c>
      <c r="J146" s="130">
        <v>4</v>
      </c>
      <c r="K146" s="130">
        <v>4</v>
      </c>
      <c r="L146" s="130">
        <v>4</v>
      </c>
      <c r="M146" s="130">
        <v>4</v>
      </c>
      <c r="N146" s="130">
        <v>4</v>
      </c>
      <c r="O146" s="133" t="s">
        <v>154</v>
      </c>
    </row>
    <row r="147" spans="1:15">
      <c r="A147" s="129">
        <v>126</v>
      </c>
      <c r="B147" s="130">
        <v>36</v>
      </c>
      <c r="C147" s="129" t="s">
        <v>131</v>
      </c>
      <c r="D147" s="129" t="s">
        <v>88</v>
      </c>
      <c r="E147" s="129" t="s">
        <v>97</v>
      </c>
      <c r="F147" s="130">
        <v>3</v>
      </c>
      <c r="G147" s="130">
        <v>3</v>
      </c>
      <c r="H147" s="130">
        <v>3</v>
      </c>
      <c r="I147" s="130">
        <v>4</v>
      </c>
      <c r="J147" s="130">
        <v>4</v>
      </c>
      <c r="K147" s="130">
        <v>4</v>
      </c>
      <c r="L147" s="130">
        <v>4</v>
      </c>
      <c r="M147" s="130">
        <v>3</v>
      </c>
      <c r="N147" s="130">
        <v>3</v>
      </c>
      <c r="O147" s="133" t="s">
        <v>22</v>
      </c>
    </row>
    <row r="148" spans="1:15">
      <c r="A148" s="129">
        <v>127</v>
      </c>
      <c r="B148" s="130">
        <v>43</v>
      </c>
      <c r="C148" s="129" t="s">
        <v>131</v>
      </c>
      <c r="D148" s="129" t="s">
        <v>88</v>
      </c>
      <c r="E148" s="129" t="s">
        <v>97</v>
      </c>
      <c r="F148" s="130">
        <v>3</v>
      </c>
      <c r="G148" s="130">
        <v>3</v>
      </c>
      <c r="H148" s="130">
        <v>3</v>
      </c>
      <c r="I148" s="130">
        <v>3</v>
      </c>
      <c r="J148" s="130">
        <v>3</v>
      </c>
      <c r="K148" s="130">
        <v>3</v>
      </c>
      <c r="L148" s="130">
        <v>3</v>
      </c>
      <c r="M148" s="130">
        <v>3</v>
      </c>
      <c r="N148" s="130">
        <v>3</v>
      </c>
      <c r="O148" s="133" t="s">
        <v>425</v>
      </c>
    </row>
    <row r="149" spans="1:15">
      <c r="A149" s="129">
        <v>128</v>
      </c>
      <c r="B149" s="130">
        <v>40</v>
      </c>
      <c r="C149" s="129" t="s">
        <v>131</v>
      </c>
      <c r="D149" s="129" t="s">
        <v>88</v>
      </c>
      <c r="E149" s="129" t="s">
        <v>133</v>
      </c>
      <c r="F149" s="130">
        <v>3</v>
      </c>
      <c r="G149" s="130">
        <v>3</v>
      </c>
      <c r="H149" s="130">
        <v>3</v>
      </c>
      <c r="I149" s="130">
        <v>3</v>
      </c>
      <c r="J149" s="130">
        <v>3</v>
      </c>
      <c r="K149" s="130">
        <v>3</v>
      </c>
      <c r="L149" s="130">
        <v>3</v>
      </c>
      <c r="M149" s="130">
        <v>3</v>
      </c>
      <c r="N149" s="130">
        <v>3</v>
      </c>
      <c r="O149" s="133" t="s">
        <v>134</v>
      </c>
    </row>
    <row r="150" spans="1:15">
      <c r="A150" s="129">
        <v>129</v>
      </c>
      <c r="B150" s="130">
        <v>41</v>
      </c>
      <c r="C150" s="129" t="s">
        <v>131</v>
      </c>
      <c r="D150" s="129" t="s">
        <v>88</v>
      </c>
      <c r="E150" s="129" t="s">
        <v>97</v>
      </c>
      <c r="F150" s="130">
        <v>3</v>
      </c>
      <c r="G150" s="130">
        <v>3</v>
      </c>
      <c r="H150" s="130">
        <v>3</v>
      </c>
      <c r="I150" s="130">
        <v>3</v>
      </c>
      <c r="J150" s="130">
        <v>2</v>
      </c>
      <c r="K150" s="130">
        <v>3</v>
      </c>
      <c r="L150" s="130">
        <v>2</v>
      </c>
      <c r="M150" s="130">
        <v>3</v>
      </c>
      <c r="N150" s="130">
        <v>3</v>
      </c>
      <c r="O150" s="133" t="s">
        <v>22</v>
      </c>
    </row>
    <row r="151" spans="1:15">
      <c r="A151" s="129">
        <v>130</v>
      </c>
      <c r="B151" s="130">
        <v>39</v>
      </c>
      <c r="C151" s="129" t="s">
        <v>131</v>
      </c>
      <c r="D151" s="129" t="s">
        <v>137</v>
      </c>
      <c r="E151" s="129" t="s">
        <v>97</v>
      </c>
      <c r="F151" s="130">
        <v>3</v>
      </c>
      <c r="G151" s="130">
        <v>3</v>
      </c>
      <c r="H151" s="130">
        <v>3</v>
      </c>
      <c r="I151" s="130">
        <v>3</v>
      </c>
      <c r="J151" s="130">
        <v>3</v>
      </c>
      <c r="K151" s="130">
        <v>3</v>
      </c>
      <c r="L151" s="130">
        <v>3</v>
      </c>
      <c r="M151" s="130">
        <v>3</v>
      </c>
      <c r="N151" s="130">
        <v>3</v>
      </c>
      <c r="O151" s="133" t="s">
        <v>143</v>
      </c>
    </row>
    <row r="152" spans="1:15">
      <c r="A152" s="129">
        <v>131</v>
      </c>
      <c r="B152" s="130">
        <v>24</v>
      </c>
      <c r="C152" s="129" t="s">
        <v>135</v>
      </c>
      <c r="D152" s="129" t="s">
        <v>84</v>
      </c>
      <c r="E152" s="129" t="s">
        <v>97</v>
      </c>
      <c r="F152" s="130">
        <v>3</v>
      </c>
      <c r="G152" s="130">
        <v>3</v>
      </c>
      <c r="H152" s="130">
        <v>3</v>
      </c>
      <c r="I152" s="130">
        <v>3</v>
      </c>
      <c r="J152" s="130">
        <v>3</v>
      </c>
      <c r="K152" s="130">
        <v>3</v>
      </c>
      <c r="L152" s="130">
        <v>3</v>
      </c>
      <c r="M152" s="130">
        <v>4</v>
      </c>
      <c r="N152" s="130">
        <v>4</v>
      </c>
      <c r="O152" s="133" t="s">
        <v>426</v>
      </c>
    </row>
    <row r="153" spans="1:15">
      <c r="A153" s="129">
        <v>132</v>
      </c>
      <c r="B153" s="130">
        <v>27</v>
      </c>
      <c r="C153" s="129" t="s">
        <v>131</v>
      </c>
      <c r="D153" s="129" t="s">
        <v>86</v>
      </c>
      <c r="E153" s="129" t="s">
        <v>97</v>
      </c>
      <c r="F153" s="130">
        <v>3</v>
      </c>
      <c r="G153" s="130">
        <v>3</v>
      </c>
      <c r="H153" s="130">
        <v>4</v>
      </c>
      <c r="I153" s="130">
        <v>3</v>
      </c>
      <c r="J153" s="130">
        <v>3</v>
      </c>
      <c r="K153" s="130">
        <v>4</v>
      </c>
      <c r="L153" s="130">
        <v>3</v>
      </c>
      <c r="M153" s="130">
        <v>4</v>
      </c>
      <c r="N153" s="130">
        <v>4</v>
      </c>
      <c r="O153" s="133" t="s">
        <v>148</v>
      </c>
    </row>
    <row r="154" spans="1:15">
      <c r="A154" s="129">
        <v>133</v>
      </c>
      <c r="B154" s="130">
        <v>40</v>
      </c>
      <c r="C154" s="129" t="s">
        <v>131</v>
      </c>
      <c r="D154" s="129" t="s">
        <v>88</v>
      </c>
      <c r="E154" s="129" t="s">
        <v>97</v>
      </c>
      <c r="F154" s="130">
        <v>3</v>
      </c>
      <c r="G154" s="130">
        <v>3</v>
      </c>
      <c r="H154" s="130">
        <v>3</v>
      </c>
      <c r="I154" s="130">
        <v>3</v>
      </c>
      <c r="J154" s="130">
        <v>3</v>
      </c>
      <c r="K154" s="130">
        <v>3</v>
      </c>
      <c r="L154" s="130">
        <v>3</v>
      </c>
      <c r="M154" s="130">
        <v>3</v>
      </c>
      <c r="N154" s="130">
        <v>3</v>
      </c>
      <c r="O154" s="133" t="s">
        <v>22</v>
      </c>
    </row>
  </sheetData>
  <mergeCells count="4">
    <mergeCell ref="D1:K1"/>
    <mergeCell ref="D2:K2"/>
    <mergeCell ref="A4:D4"/>
    <mergeCell ref="A20:N2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dimension ref="A1:O80"/>
  <sheetViews>
    <sheetView topLeftCell="D58" zoomScale="87" zoomScaleNormal="87" workbookViewId="0">
      <selection activeCell="O86" sqref="O86"/>
    </sheetView>
  </sheetViews>
  <sheetFormatPr defaultColWidth="9" defaultRowHeight="14.4"/>
  <cols>
    <col min="1" max="1" width="5.44140625" customWidth="1"/>
    <col min="2" max="2" width="20.109375" customWidth="1"/>
    <col min="3" max="3" width="22.109375" customWidth="1"/>
    <col min="4" max="4" width="19.44140625" customWidth="1"/>
    <col min="5" max="5" width="22.44140625" customWidth="1"/>
    <col min="15" max="15" width="59.33203125" style="19" customWidth="1"/>
  </cols>
  <sheetData>
    <row r="1" spans="1:11" ht="18">
      <c r="A1" s="1"/>
      <c r="B1" s="1"/>
      <c r="C1" s="1"/>
      <c r="D1" s="174" t="s">
        <v>218</v>
      </c>
      <c r="E1" s="174"/>
      <c r="F1" s="174"/>
      <c r="G1" s="174"/>
      <c r="H1" s="174"/>
      <c r="I1" s="174"/>
      <c r="J1" s="174"/>
      <c r="K1" s="174"/>
    </row>
    <row r="2" spans="1:11" ht="18">
      <c r="A2" s="1"/>
      <c r="B2" s="1"/>
      <c r="C2" s="1"/>
      <c r="D2" s="174" t="s">
        <v>219</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25</v>
      </c>
      <c r="E6" s="11">
        <f>+D6/40</f>
        <v>0.625</v>
      </c>
    </row>
    <row r="7" spans="1:11">
      <c r="A7" s="12"/>
      <c r="B7" s="13"/>
      <c r="C7" s="14" t="s">
        <v>77</v>
      </c>
      <c r="D7" s="12">
        <f>COUNTIF(C22:C1000,"Perempuan")</f>
        <v>34</v>
      </c>
      <c r="E7" s="11">
        <f>+D7/40</f>
        <v>0.85</v>
      </c>
    </row>
    <row r="8" spans="1:11">
      <c r="A8" s="12">
        <v>2</v>
      </c>
      <c r="B8" s="13" t="s">
        <v>79</v>
      </c>
      <c r="C8" s="14" t="s">
        <v>80</v>
      </c>
      <c r="D8" s="12">
        <f>COUNTIF(D22:D1000,"SD Kebawah")</f>
        <v>0</v>
      </c>
      <c r="E8" s="11">
        <f>+D8/40</f>
        <v>0</v>
      </c>
    </row>
    <row r="9" spans="1:11">
      <c r="A9" s="12"/>
      <c r="B9" s="13"/>
      <c r="C9" s="14" t="s">
        <v>82</v>
      </c>
      <c r="D9" s="12">
        <f>COUNTIF(D22:D1000,"SLTP")</f>
        <v>0</v>
      </c>
      <c r="E9" s="11">
        <f t="shared" ref="E9:E18" si="0">+D9/40</f>
        <v>0</v>
      </c>
    </row>
    <row r="10" spans="1:11">
      <c r="A10" s="12"/>
      <c r="B10" s="13"/>
      <c r="C10" s="14" t="s">
        <v>84</v>
      </c>
      <c r="D10" s="12">
        <f>COUNTIF(D22:D1000,"SLTA")</f>
        <v>10</v>
      </c>
      <c r="E10" s="11">
        <f t="shared" si="0"/>
        <v>0.25</v>
      </c>
    </row>
    <row r="11" spans="1:11">
      <c r="A11" s="12"/>
      <c r="B11" s="13"/>
      <c r="C11" s="14" t="s">
        <v>86</v>
      </c>
      <c r="D11" s="12">
        <f>COUNTIF(D22:D1000,"D1 - D3 - D4")</f>
        <v>28</v>
      </c>
      <c r="E11" s="11">
        <f t="shared" si="0"/>
        <v>0.7</v>
      </c>
    </row>
    <row r="12" spans="1:11">
      <c r="A12" s="12"/>
      <c r="B12" s="13"/>
      <c r="C12" s="14" t="s">
        <v>88</v>
      </c>
      <c r="D12" s="12">
        <f>COUNTIF(D22:D1000,"S-1")</f>
        <v>16</v>
      </c>
      <c r="E12" s="11">
        <f t="shared" si="0"/>
        <v>0.4</v>
      </c>
    </row>
    <row r="13" spans="1:11">
      <c r="A13" s="12"/>
      <c r="B13" s="13"/>
      <c r="C13" s="14" t="s">
        <v>89</v>
      </c>
      <c r="D13" s="12">
        <f>COUNTIF(D22:D1000,"S-2 ke atas")</f>
        <v>5</v>
      </c>
      <c r="E13" s="11">
        <f t="shared" si="0"/>
        <v>0.125</v>
      </c>
    </row>
    <row r="14" spans="1:11">
      <c r="A14" s="12">
        <v>3</v>
      </c>
      <c r="B14" s="13" t="s">
        <v>91</v>
      </c>
      <c r="C14" s="4" t="s">
        <v>97</v>
      </c>
      <c r="D14" s="15">
        <f>COUNTIF(E22:E1000,"Instansi Pemkab Sleman")</f>
        <v>34</v>
      </c>
      <c r="E14" s="11">
        <f t="shared" si="0"/>
        <v>0.85</v>
      </c>
    </row>
    <row r="15" spans="1:11">
      <c r="A15" s="16"/>
      <c r="B15" s="17"/>
      <c r="C15" s="4" t="s">
        <v>98</v>
      </c>
      <c r="D15" s="15">
        <f>COUNTIF(E22:E1000,"Pegawai Swasta")</f>
        <v>0</v>
      </c>
      <c r="E15" s="11">
        <f t="shared" si="0"/>
        <v>0</v>
      </c>
    </row>
    <row r="16" spans="1:11">
      <c r="A16" s="16"/>
      <c r="B16" s="17"/>
      <c r="C16" s="4" t="s">
        <v>99</v>
      </c>
      <c r="D16" s="15">
        <f>COUNTIF(E22:E1000,"Akademisi")</f>
        <v>0</v>
      </c>
      <c r="E16" s="11">
        <f t="shared" si="0"/>
        <v>0</v>
      </c>
    </row>
    <row r="17" spans="1:15">
      <c r="A17" s="12"/>
      <c r="B17" s="13"/>
      <c r="C17" s="4" t="s">
        <v>100</v>
      </c>
      <c r="D17" s="15">
        <f>COUNTIF(E22:E1000,"Masyarakat")</f>
        <v>2</v>
      </c>
      <c r="E17" s="11">
        <f t="shared" si="0"/>
        <v>0.05</v>
      </c>
    </row>
    <row r="18" spans="1:15">
      <c r="A18" s="12"/>
      <c r="B18" s="13"/>
      <c r="C18" s="14" t="s">
        <v>95</v>
      </c>
      <c r="D18" s="15">
        <f>COUNTIF(E22:E1000,"Lainnya")</f>
        <v>23</v>
      </c>
      <c r="E18" s="11">
        <f t="shared" si="0"/>
        <v>0.57499999999999996</v>
      </c>
    </row>
    <row r="19" spans="1:15">
      <c r="A19" s="97"/>
      <c r="B19" s="121"/>
      <c r="C19" s="98"/>
      <c r="D19" s="122"/>
      <c r="E19" s="123"/>
      <c r="F19" s="5">
        <f>AVERAGE(F22:F1000)</f>
        <v>3.2711864406779663</v>
      </c>
      <c r="G19" s="5">
        <f t="shared" ref="G19:N19" si="1">AVERAGE(G22:G1000)</f>
        <v>3.2881355932203391</v>
      </c>
      <c r="H19" s="5">
        <f t="shared" si="1"/>
        <v>3.3559322033898304</v>
      </c>
      <c r="I19" s="5">
        <f t="shared" si="1"/>
        <v>3.2881355932203391</v>
      </c>
      <c r="J19" s="5">
        <f t="shared" si="1"/>
        <v>3.2033898305084745</v>
      </c>
      <c r="K19" s="5">
        <f t="shared" si="1"/>
        <v>3.3559322033898304</v>
      </c>
      <c r="L19" s="5">
        <f t="shared" si="1"/>
        <v>3.3559322033898304</v>
      </c>
      <c r="M19" s="5">
        <f t="shared" si="1"/>
        <v>3.3728813559322033</v>
      </c>
      <c r="N19" s="5">
        <f t="shared" si="1"/>
        <v>3.3220338983050848</v>
      </c>
    </row>
    <row r="20" spans="1:15">
      <c r="A20" s="177" t="s">
        <v>124</v>
      </c>
      <c r="B20" s="178"/>
      <c r="C20" s="178"/>
      <c r="D20" s="178"/>
      <c r="E20" s="178"/>
      <c r="F20" s="178"/>
      <c r="G20" s="178"/>
      <c r="H20" s="178"/>
      <c r="I20" s="178"/>
      <c r="J20" s="178"/>
      <c r="K20" s="178"/>
      <c r="L20" s="178"/>
      <c r="M20" s="178"/>
      <c r="N20" s="178"/>
    </row>
    <row r="21" spans="1:15">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row>
    <row r="22" spans="1:15">
      <c r="A22" s="129">
        <v>1</v>
      </c>
      <c r="B22" s="130">
        <v>41</v>
      </c>
      <c r="C22" s="129" t="s">
        <v>135</v>
      </c>
      <c r="D22" s="129" t="s">
        <v>137</v>
      </c>
      <c r="E22" s="129" t="s">
        <v>97</v>
      </c>
      <c r="F22" s="130">
        <v>4</v>
      </c>
      <c r="G22" s="130">
        <v>4</v>
      </c>
      <c r="H22" s="130">
        <v>4</v>
      </c>
      <c r="I22" s="130">
        <v>4</v>
      </c>
      <c r="J22" s="130">
        <v>4</v>
      </c>
      <c r="K22" s="130">
        <v>4</v>
      </c>
      <c r="L22" s="130">
        <v>4</v>
      </c>
      <c r="M22" s="130">
        <v>4</v>
      </c>
      <c r="N22" s="130">
        <v>4</v>
      </c>
      <c r="O22" s="129" t="s">
        <v>148</v>
      </c>
    </row>
    <row r="23" spans="1:15">
      <c r="A23" s="129">
        <v>2</v>
      </c>
      <c r="B23" s="130">
        <v>41</v>
      </c>
      <c r="C23" s="129" t="s">
        <v>135</v>
      </c>
      <c r="D23" s="129" t="s">
        <v>84</v>
      </c>
      <c r="E23" s="129" t="s">
        <v>100</v>
      </c>
      <c r="F23" s="130">
        <v>4</v>
      </c>
      <c r="G23" s="130">
        <v>3</v>
      </c>
      <c r="H23" s="130">
        <v>4</v>
      </c>
      <c r="I23" s="130">
        <v>4</v>
      </c>
      <c r="J23" s="130">
        <v>3</v>
      </c>
      <c r="K23" s="130">
        <v>3</v>
      </c>
      <c r="L23" s="130">
        <v>4</v>
      </c>
      <c r="M23" s="130">
        <v>4</v>
      </c>
      <c r="N23" s="130">
        <v>3</v>
      </c>
      <c r="O23" s="129" t="s">
        <v>148</v>
      </c>
    </row>
    <row r="24" spans="1:15">
      <c r="A24" s="129">
        <v>3</v>
      </c>
      <c r="B24" s="130">
        <v>43</v>
      </c>
      <c r="C24" s="129" t="s">
        <v>131</v>
      </c>
      <c r="D24" s="129" t="s">
        <v>88</v>
      </c>
      <c r="E24" s="129" t="s">
        <v>133</v>
      </c>
      <c r="F24" s="130">
        <v>3</v>
      </c>
      <c r="G24" s="130">
        <v>3</v>
      </c>
      <c r="H24" s="130">
        <v>3</v>
      </c>
      <c r="I24" s="130">
        <v>3</v>
      </c>
      <c r="J24" s="130">
        <v>3</v>
      </c>
      <c r="K24" s="130">
        <v>3</v>
      </c>
      <c r="L24" s="130">
        <v>3</v>
      </c>
      <c r="M24" s="130">
        <v>3</v>
      </c>
      <c r="N24" s="130">
        <v>3</v>
      </c>
      <c r="O24" s="129" t="s">
        <v>427</v>
      </c>
    </row>
    <row r="25" spans="1:15">
      <c r="A25" s="129">
        <v>4</v>
      </c>
      <c r="B25" s="130">
        <v>30</v>
      </c>
      <c r="C25" s="129" t="s">
        <v>135</v>
      </c>
      <c r="D25" s="129" t="s">
        <v>88</v>
      </c>
      <c r="E25" s="129" t="s">
        <v>133</v>
      </c>
      <c r="F25" s="130">
        <v>3</v>
      </c>
      <c r="G25" s="130">
        <v>3</v>
      </c>
      <c r="H25" s="130">
        <v>4</v>
      </c>
      <c r="I25" s="130">
        <v>3</v>
      </c>
      <c r="J25" s="130">
        <v>3</v>
      </c>
      <c r="K25" s="130">
        <v>4</v>
      </c>
      <c r="L25" s="130">
        <v>4</v>
      </c>
      <c r="M25" s="130">
        <v>3</v>
      </c>
      <c r="N25" s="130">
        <v>3</v>
      </c>
      <c r="O25" s="129" t="s">
        <v>428</v>
      </c>
    </row>
    <row r="26" spans="1:15">
      <c r="A26" s="129">
        <v>5</v>
      </c>
      <c r="B26" s="130">
        <v>52</v>
      </c>
      <c r="C26" s="129" t="s">
        <v>131</v>
      </c>
      <c r="D26" s="129" t="s">
        <v>84</v>
      </c>
      <c r="E26" s="129" t="s">
        <v>133</v>
      </c>
      <c r="F26" s="130">
        <v>3</v>
      </c>
      <c r="G26" s="130">
        <v>3</v>
      </c>
      <c r="H26" s="130">
        <v>4</v>
      </c>
      <c r="I26" s="130">
        <v>4</v>
      </c>
      <c r="J26" s="130">
        <v>3</v>
      </c>
      <c r="K26" s="130">
        <v>4</v>
      </c>
      <c r="L26" s="130">
        <v>4</v>
      </c>
      <c r="M26" s="130">
        <v>4</v>
      </c>
      <c r="N26" s="130">
        <v>4</v>
      </c>
      <c r="O26" s="129" t="s">
        <v>429</v>
      </c>
    </row>
    <row r="27" spans="1:15">
      <c r="A27" s="129">
        <v>6</v>
      </c>
      <c r="B27" s="130">
        <v>62</v>
      </c>
      <c r="C27" s="129" t="s">
        <v>135</v>
      </c>
      <c r="D27" s="129" t="s">
        <v>88</v>
      </c>
      <c r="E27" s="129" t="s">
        <v>133</v>
      </c>
      <c r="F27" s="130">
        <v>4</v>
      </c>
      <c r="G27" s="130">
        <v>4</v>
      </c>
      <c r="H27" s="130">
        <v>4</v>
      </c>
      <c r="I27" s="130">
        <v>4</v>
      </c>
      <c r="J27" s="130">
        <v>4</v>
      </c>
      <c r="K27" s="130">
        <v>4</v>
      </c>
      <c r="L27" s="130">
        <v>4</v>
      </c>
      <c r="M27" s="130">
        <v>4</v>
      </c>
      <c r="N27" s="130">
        <v>4</v>
      </c>
      <c r="O27" s="129" t="s">
        <v>430</v>
      </c>
    </row>
    <row r="28" spans="1:15">
      <c r="A28" s="129">
        <v>7</v>
      </c>
      <c r="B28" s="130">
        <v>50</v>
      </c>
      <c r="C28" s="129" t="s">
        <v>131</v>
      </c>
      <c r="D28" s="129" t="s">
        <v>88</v>
      </c>
      <c r="E28" s="129" t="s">
        <v>133</v>
      </c>
      <c r="F28" s="130">
        <v>3</v>
      </c>
      <c r="G28" s="130">
        <v>3</v>
      </c>
      <c r="H28" s="130">
        <v>3</v>
      </c>
      <c r="I28" s="130">
        <v>3</v>
      </c>
      <c r="J28" s="130">
        <v>3</v>
      </c>
      <c r="K28" s="130">
        <v>4</v>
      </c>
      <c r="L28" s="130">
        <v>3</v>
      </c>
      <c r="M28" s="130">
        <v>4</v>
      </c>
      <c r="N28" s="130">
        <v>3</v>
      </c>
      <c r="O28" s="129" t="s">
        <v>431</v>
      </c>
    </row>
    <row r="29" spans="1:15">
      <c r="A29" s="129">
        <v>8</v>
      </c>
      <c r="B29" s="130">
        <v>58</v>
      </c>
      <c r="C29" s="129" t="s">
        <v>135</v>
      </c>
      <c r="D29" s="129" t="s">
        <v>84</v>
      </c>
      <c r="E29" s="129" t="s">
        <v>133</v>
      </c>
      <c r="F29" s="130">
        <v>4</v>
      </c>
      <c r="G29" s="130">
        <v>4</v>
      </c>
      <c r="H29" s="130">
        <v>4</v>
      </c>
      <c r="I29" s="130">
        <v>4</v>
      </c>
      <c r="J29" s="130">
        <v>4</v>
      </c>
      <c r="K29" s="130">
        <v>4</v>
      </c>
      <c r="L29" s="130">
        <v>4</v>
      </c>
      <c r="M29" s="130">
        <v>4</v>
      </c>
      <c r="N29" s="130">
        <v>4</v>
      </c>
      <c r="O29" s="129" t="s">
        <v>138</v>
      </c>
    </row>
    <row r="30" spans="1:15">
      <c r="A30" s="129">
        <v>9</v>
      </c>
      <c r="B30" s="130">
        <v>58</v>
      </c>
      <c r="C30" s="129" t="s">
        <v>135</v>
      </c>
      <c r="D30" s="129" t="s">
        <v>84</v>
      </c>
      <c r="E30" s="129" t="s">
        <v>133</v>
      </c>
      <c r="F30" s="130">
        <v>4</v>
      </c>
      <c r="G30" s="130">
        <v>4</v>
      </c>
      <c r="H30" s="130">
        <v>4</v>
      </c>
      <c r="I30" s="130">
        <v>4</v>
      </c>
      <c r="J30" s="130">
        <v>4</v>
      </c>
      <c r="K30" s="130">
        <v>4</v>
      </c>
      <c r="L30" s="130">
        <v>4</v>
      </c>
      <c r="M30" s="130">
        <v>4</v>
      </c>
      <c r="N30" s="130">
        <v>4</v>
      </c>
      <c r="O30" s="129" t="s">
        <v>138</v>
      </c>
    </row>
    <row r="31" spans="1:15">
      <c r="A31" s="129">
        <v>10</v>
      </c>
      <c r="B31" s="130">
        <v>58</v>
      </c>
      <c r="C31" s="129" t="s">
        <v>135</v>
      </c>
      <c r="D31" s="129" t="s">
        <v>84</v>
      </c>
      <c r="E31" s="129" t="s">
        <v>133</v>
      </c>
      <c r="F31" s="130">
        <v>4</v>
      </c>
      <c r="G31" s="130">
        <v>4</v>
      </c>
      <c r="H31" s="130">
        <v>4</v>
      </c>
      <c r="I31" s="130">
        <v>4</v>
      </c>
      <c r="J31" s="130">
        <v>4</v>
      </c>
      <c r="K31" s="130">
        <v>4</v>
      </c>
      <c r="L31" s="130">
        <v>4</v>
      </c>
      <c r="M31" s="130">
        <v>4</v>
      </c>
      <c r="N31" s="130">
        <v>4</v>
      </c>
      <c r="O31" s="129" t="s">
        <v>138</v>
      </c>
    </row>
    <row r="32" spans="1:15">
      <c r="A32" s="129">
        <v>11</v>
      </c>
      <c r="B32" s="130">
        <v>48</v>
      </c>
      <c r="C32" s="129" t="s">
        <v>135</v>
      </c>
      <c r="D32" s="129" t="s">
        <v>137</v>
      </c>
      <c r="E32" s="129" t="s">
        <v>133</v>
      </c>
      <c r="F32" s="130">
        <v>4</v>
      </c>
      <c r="G32" s="130">
        <v>3</v>
      </c>
      <c r="H32" s="130">
        <v>4</v>
      </c>
      <c r="I32" s="130">
        <v>4</v>
      </c>
      <c r="J32" s="130">
        <v>3</v>
      </c>
      <c r="K32" s="130">
        <v>4</v>
      </c>
      <c r="L32" s="130">
        <v>4</v>
      </c>
      <c r="M32" s="130">
        <v>4</v>
      </c>
      <c r="N32" s="130">
        <v>3</v>
      </c>
      <c r="O32" s="129" t="s">
        <v>22</v>
      </c>
    </row>
    <row r="33" spans="1:15">
      <c r="A33" s="129">
        <v>12</v>
      </c>
      <c r="B33" s="130">
        <v>55</v>
      </c>
      <c r="C33" s="129" t="s">
        <v>135</v>
      </c>
      <c r="D33" s="129" t="s">
        <v>84</v>
      </c>
      <c r="E33" s="129" t="s">
        <v>133</v>
      </c>
      <c r="F33" s="130">
        <v>3</v>
      </c>
      <c r="G33" s="130">
        <v>3</v>
      </c>
      <c r="H33" s="130">
        <v>3</v>
      </c>
      <c r="I33" s="130">
        <v>3</v>
      </c>
      <c r="J33" s="130">
        <v>3</v>
      </c>
      <c r="K33" s="130">
        <v>3</v>
      </c>
      <c r="L33" s="130">
        <v>3</v>
      </c>
      <c r="M33" s="130">
        <v>3</v>
      </c>
      <c r="N33" s="130">
        <v>3</v>
      </c>
      <c r="O33" s="129" t="s">
        <v>159</v>
      </c>
    </row>
    <row r="34" spans="1:15">
      <c r="A34" s="129">
        <v>13</v>
      </c>
      <c r="B34" s="130">
        <v>50</v>
      </c>
      <c r="C34" s="129" t="s">
        <v>131</v>
      </c>
      <c r="D34" s="129" t="s">
        <v>84</v>
      </c>
      <c r="E34" s="129" t="s">
        <v>100</v>
      </c>
      <c r="F34" s="130">
        <v>4</v>
      </c>
      <c r="G34" s="130">
        <v>4</v>
      </c>
      <c r="H34" s="130">
        <v>4</v>
      </c>
      <c r="I34" s="130">
        <v>4</v>
      </c>
      <c r="J34" s="130">
        <v>4</v>
      </c>
      <c r="K34" s="130">
        <v>4</v>
      </c>
      <c r="L34" s="130">
        <v>4</v>
      </c>
      <c r="M34" s="130">
        <v>4</v>
      </c>
      <c r="N34" s="130">
        <v>4</v>
      </c>
      <c r="O34" s="129" t="s">
        <v>134</v>
      </c>
    </row>
    <row r="35" spans="1:15">
      <c r="A35" s="129">
        <v>14</v>
      </c>
      <c r="B35" s="130">
        <v>45</v>
      </c>
      <c r="C35" s="129" t="s">
        <v>135</v>
      </c>
      <c r="D35" s="129" t="s">
        <v>88</v>
      </c>
      <c r="E35" s="129" t="s">
        <v>133</v>
      </c>
      <c r="F35" s="130">
        <v>3</v>
      </c>
      <c r="G35" s="130">
        <v>3</v>
      </c>
      <c r="H35" s="130">
        <v>3</v>
      </c>
      <c r="I35" s="130">
        <v>3</v>
      </c>
      <c r="J35" s="130">
        <v>3</v>
      </c>
      <c r="K35" s="130">
        <v>3</v>
      </c>
      <c r="L35" s="130">
        <v>3</v>
      </c>
      <c r="M35" s="130">
        <v>3</v>
      </c>
      <c r="N35" s="130">
        <v>3</v>
      </c>
      <c r="O35" s="129" t="s">
        <v>145</v>
      </c>
    </row>
    <row r="36" spans="1:15">
      <c r="A36" s="129">
        <v>15</v>
      </c>
      <c r="B36" s="130">
        <v>49</v>
      </c>
      <c r="C36" s="129" t="s">
        <v>135</v>
      </c>
      <c r="D36" s="129" t="s">
        <v>84</v>
      </c>
      <c r="E36" s="129" t="s">
        <v>97</v>
      </c>
      <c r="F36" s="130">
        <v>3</v>
      </c>
      <c r="G36" s="130">
        <v>3</v>
      </c>
      <c r="H36" s="130">
        <v>4</v>
      </c>
      <c r="I36" s="130">
        <v>3</v>
      </c>
      <c r="J36" s="130">
        <v>3</v>
      </c>
      <c r="K36" s="130">
        <v>3</v>
      </c>
      <c r="L36" s="130">
        <v>3</v>
      </c>
      <c r="M36" s="130">
        <v>3</v>
      </c>
      <c r="N36" s="130">
        <v>3</v>
      </c>
      <c r="O36" s="129" t="s">
        <v>432</v>
      </c>
    </row>
    <row r="37" spans="1:15">
      <c r="A37" s="129">
        <v>16</v>
      </c>
      <c r="B37" s="130">
        <v>44</v>
      </c>
      <c r="C37" s="129" t="s">
        <v>135</v>
      </c>
      <c r="D37" s="129" t="s">
        <v>88</v>
      </c>
      <c r="E37" s="129" t="s">
        <v>133</v>
      </c>
      <c r="F37" s="130">
        <v>3</v>
      </c>
      <c r="G37" s="130">
        <v>3</v>
      </c>
      <c r="H37" s="130">
        <v>3</v>
      </c>
      <c r="I37" s="130">
        <v>3</v>
      </c>
      <c r="J37" s="130">
        <v>3</v>
      </c>
      <c r="K37" s="130">
        <v>3</v>
      </c>
      <c r="L37" s="130">
        <v>3</v>
      </c>
      <c r="M37" s="130">
        <v>3</v>
      </c>
      <c r="N37" s="130">
        <v>3</v>
      </c>
      <c r="O37" s="129" t="s">
        <v>433</v>
      </c>
    </row>
    <row r="38" spans="1:15">
      <c r="A38" s="129">
        <v>17</v>
      </c>
      <c r="B38" s="130">
        <v>44</v>
      </c>
      <c r="C38" s="129" t="s">
        <v>135</v>
      </c>
      <c r="D38" s="129" t="s">
        <v>88</v>
      </c>
      <c r="E38" s="129" t="s">
        <v>133</v>
      </c>
      <c r="F38" s="130">
        <v>3</v>
      </c>
      <c r="G38" s="130">
        <v>3</v>
      </c>
      <c r="H38" s="130">
        <v>3</v>
      </c>
      <c r="I38" s="130">
        <v>3</v>
      </c>
      <c r="J38" s="130">
        <v>3</v>
      </c>
      <c r="K38" s="130">
        <v>3</v>
      </c>
      <c r="L38" s="130">
        <v>3</v>
      </c>
      <c r="M38" s="130">
        <v>3</v>
      </c>
      <c r="N38" s="130">
        <v>3</v>
      </c>
      <c r="O38" s="129" t="s">
        <v>433</v>
      </c>
    </row>
    <row r="39" spans="1:15">
      <c r="A39" s="129">
        <v>18</v>
      </c>
      <c r="B39" s="130">
        <v>44</v>
      </c>
      <c r="C39" s="129" t="s">
        <v>135</v>
      </c>
      <c r="D39" s="129" t="s">
        <v>88</v>
      </c>
      <c r="E39" s="129" t="s">
        <v>133</v>
      </c>
      <c r="F39" s="130">
        <v>3</v>
      </c>
      <c r="G39" s="130">
        <v>3</v>
      </c>
      <c r="H39" s="130">
        <v>3</v>
      </c>
      <c r="I39" s="130">
        <v>3</v>
      </c>
      <c r="J39" s="130">
        <v>3</v>
      </c>
      <c r="K39" s="130">
        <v>3</v>
      </c>
      <c r="L39" s="130">
        <v>3</v>
      </c>
      <c r="M39" s="130">
        <v>3</v>
      </c>
      <c r="N39" s="130">
        <v>3</v>
      </c>
      <c r="O39" s="129" t="s">
        <v>434</v>
      </c>
    </row>
    <row r="40" spans="1:15">
      <c r="A40" s="129">
        <v>19</v>
      </c>
      <c r="B40" s="130">
        <v>71</v>
      </c>
      <c r="C40" s="129" t="s">
        <v>135</v>
      </c>
      <c r="D40" s="129" t="s">
        <v>88</v>
      </c>
      <c r="E40" s="129" t="s">
        <v>133</v>
      </c>
      <c r="F40" s="130">
        <v>3</v>
      </c>
      <c r="G40" s="130">
        <v>3</v>
      </c>
      <c r="H40" s="130">
        <v>3</v>
      </c>
      <c r="I40" s="130">
        <v>3</v>
      </c>
      <c r="J40" s="130">
        <v>3</v>
      </c>
      <c r="K40" s="130">
        <v>3</v>
      </c>
      <c r="L40" s="130">
        <v>3</v>
      </c>
      <c r="M40" s="130">
        <v>3</v>
      </c>
      <c r="N40" s="130">
        <v>3</v>
      </c>
      <c r="O40" s="129" t="s">
        <v>198</v>
      </c>
    </row>
    <row r="41" spans="1:15">
      <c r="A41" s="129">
        <v>20</v>
      </c>
      <c r="B41" s="130">
        <v>30</v>
      </c>
      <c r="C41" s="129" t="s">
        <v>135</v>
      </c>
      <c r="D41" s="129" t="s">
        <v>88</v>
      </c>
      <c r="E41" s="129" t="s">
        <v>133</v>
      </c>
      <c r="F41" s="130">
        <v>3</v>
      </c>
      <c r="G41" s="130">
        <v>3</v>
      </c>
      <c r="H41" s="130">
        <v>3</v>
      </c>
      <c r="I41" s="130">
        <v>3</v>
      </c>
      <c r="J41" s="130">
        <v>3</v>
      </c>
      <c r="K41" s="130">
        <v>3</v>
      </c>
      <c r="L41" s="130">
        <v>3</v>
      </c>
      <c r="M41" s="130">
        <v>3</v>
      </c>
      <c r="N41" s="130">
        <v>3</v>
      </c>
      <c r="O41" s="129" t="s">
        <v>235</v>
      </c>
    </row>
    <row r="42" spans="1:15">
      <c r="A42" s="129">
        <v>21</v>
      </c>
      <c r="B42" s="130">
        <v>64</v>
      </c>
      <c r="C42" s="129" t="s">
        <v>135</v>
      </c>
      <c r="D42" s="129" t="s">
        <v>84</v>
      </c>
      <c r="E42" s="129" t="s">
        <v>133</v>
      </c>
      <c r="F42" s="130">
        <v>3</v>
      </c>
      <c r="G42" s="130">
        <v>3</v>
      </c>
      <c r="H42" s="130">
        <v>3</v>
      </c>
      <c r="I42" s="130">
        <v>3</v>
      </c>
      <c r="J42" s="130">
        <v>3</v>
      </c>
      <c r="K42" s="130">
        <v>3</v>
      </c>
      <c r="L42" s="130">
        <v>3</v>
      </c>
      <c r="M42" s="130">
        <v>3</v>
      </c>
      <c r="N42" s="130">
        <v>3</v>
      </c>
      <c r="O42" s="129" t="s">
        <v>198</v>
      </c>
    </row>
    <row r="43" spans="1:15">
      <c r="A43" s="129">
        <v>22</v>
      </c>
      <c r="B43" s="130">
        <v>58</v>
      </c>
      <c r="C43" s="129" t="s">
        <v>131</v>
      </c>
      <c r="D43" s="129" t="s">
        <v>88</v>
      </c>
      <c r="E43" s="129" t="s">
        <v>133</v>
      </c>
      <c r="F43" s="130">
        <v>3</v>
      </c>
      <c r="G43" s="130">
        <v>3</v>
      </c>
      <c r="H43" s="130">
        <v>3</v>
      </c>
      <c r="I43" s="130">
        <v>3</v>
      </c>
      <c r="J43" s="130">
        <v>2</v>
      </c>
      <c r="K43" s="130">
        <v>3</v>
      </c>
      <c r="L43" s="130">
        <v>3</v>
      </c>
      <c r="M43" s="130">
        <v>3</v>
      </c>
      <c r="N43" s="130">
        <v>3</v>
      </c>
      <c r="O43" s="129" t="s">
        <v>22</v>
      </c>
    </row>
    <row r="44" spans="1:15">
      <c r="A44" s="129">
        <v>23</v>
      </c>
      <c r="B44" s="130">
        <v>56</v>
      </c>
      <c r="C44" s="129" t="s">
        <v>135</v>
      </c>
      <c r="D44" s="129" t="s">
        <v>88</v>
      </c>
      <c r="E44" s="129" t="s">
        <v>133</v>
      </c>
      <c r="F44" s="130">
        <v>4</v>
      </c>
      <c r="G44" s="130">
        <v>4</v>
      </c>
      <c r="H44" s="130">
        <v>4</v>
      </c>
      <c r="I44" s="130">
        <v>4</v>
      </c>
      <c r="J44" s="130">
        <v>4</v>
      </c>
      <c r="K44" s="130">
        <v>3</v>
      </c>
      <c r="L44" s="130">
        <v>4</v>
      </c>
      <c r="M44" s="130">
        <v>4</v>
      </c>
      <c r="N44" s="130">
        <v>4</v>
      </c>
      <c r="O44" s="129" t="s">
        <v>435</v>
      </c>
    </row>
    <row r="45" spans="1:15">
      <c r="A45" s="129">
        <v>24</v>
      </c>
      <c r="B45" s="130">
        <v>34</v>
      </c>
      <c r="C45" s="129" t="s">
        <v>135</v>
      </c>
      <c r="D45" s="129" t="s">
        <v>84</v>
      </c>
      <c r="E45" s="129" t="s">
        <v>97</v>
      </c>
      <c r="F45" s="130">
        <v>3</v>
      </c>
      <c r="G45" s="130">
        <v>3</v>
      </c>
      <c r="H45" s="130">
        <v>3</v>
      </c>
      <c r="I45" s="130">
        <v>3</v>
      </c>
      <c r="J45" s="130">
        <v>3</v>
      </c>
      <c r="K45" s="130">
        <v>3</v>
      </c>
      <c r="L45" s="130">
        <v>3</v>
      </c>
      <c r="M45" s="130">
        <v>4</v>
      </c>
      <c r="N45" s="130">
        <v>3</v>
      </c>
      <c r="O45" s="129" t="s">
        <v>436</v>
      </c>
    </row>
    <row r="46" spans="1:15">
      <c r="A46" s="129">
        <v>25</v>
      </c>
      <c r="B46" s="130">
        <v>26</v>
      </c>
      <c r="C46" s="129" t="s">
        <v>135</v>
      </c>
      <c r="D46" s="129" t="s">
        <v>86</v>
      </c>
      <c r="E46" s="129" t="s">
        <v>133</v>
      </c>
      <c r="F46" s="130">
        <v>4</v>
      </c>
      <c r="G46" s="130">
        <v>4</v>
      </c>
      <c r="H46" s="130">
        <v>4</v>
      </c>
      <c r="I46" s="130">
        <v>3</v>
      </c>
      <c r="J46" s="130">
        <v>4</v>
      </c>
      <c r="K46" s="130">
        <v>4</v>
      </c>
      <c r="L46" s="130">
        <v>4</v>
      </c>
      <c r="M46" s="130">
        <v>4</v>
      </c>
      <c r="N46" s="130">
        <v>4</v>
      </c>
      <c r="O46" s="129" t="s">
        <v>437</v>
      </c>
    </row>
    <row r="47" spans="1:15">
      <c r="A47" s="129">
        <v>26</v>
      </c>
      <c r="B47" s="130">
        <v>26</v>
      </c>
      <c r="C47" s="129" t="s">
        <v>135</v>
      </c>
      <c r="D47" s="129" t="s">
        <v>86</v>
      </c>
      <c r="E47" s="129" t="s">
        <v>133</v>
      </c>
      <c r="F47" s="130">
        <v>4</v>
      </c>
      <c r="G47" s="130">
        <v>4</v>
      </c>
      <c r="H47" s="130">
        <v>3</v>
      </c>
      <c r="I47" s="130">
        <v>3</v>
      </c>
      <c r="J47" s="130">
        <v>3</v>
      </c>
      <c r="K47" s="130">
        <v>4</v>
      </c>
      <c r="L47" s="130">
        <v>3</v>
      </c>
      <c r="M47" s="130">
        <v>4</v>
      </c>
      <c r="N47" s="130">
        <v>4</v>
      </c>
      <c r="O47" s="129" t="s">
        <v>145</v>
      </c>
    </row>
    <row r="48" spans="1:15">
      <c r="A48" s="129">
        <v>27</v>
      </c>
      <c r="B48" s="130">
        <v>39</v>
      </c>
      <c r="C48" s="129" t="s">
        <v>135</v>
      </c>
      <c r="D48" s="129" t="s">
        <v>88</v>
      </c>
      <c r="E48" s="129" t="s">
        <v>133</v>
      </c>
      <c r="F48" s="130">
        <v>4</v>
      </c>
      <c r="G48" s="130">
        <v>4</v>
      </c>
      <c r="H48" s="130">
        <v>3</v>
      </c>
      <c r="I48" s="130">
        <v>4</v>
      </c>
      <c r="J48" s="130">
        <v>3</v>
      </c>
      <c r="K48" s="130">
        <v>4</v>
      </c>
      <c r="L48" s="130">
        <v>3</v>
      </c>
      <c r="M48" s="130">
        <v>4</v>
      </c>
      <c r="N48" s="130">
        <v>4</v>
      </c>
      <c r="O48" s="129" t="s">
        <v>438</v>
      </c>
    </row>
    <row r="49" spans="1:15">
      <c r="A49" s="129">
        <v>28</v>
      </c>
      <c r="B49" s="130">
        <v>53</v>
      </c>
      <c r="C49" s="129" t="s">
        <v>131</v>
      </c>
      <c r="D49" s="129" t="s">
        <v>88</v>
      </c>
      <c r="E49" s="129" t="s">
        <v>97</v>
      </c>
      <c r="F49" s="130">
        <v>3</v>
      </c>
      <c r="G49" s="130">
        <v>3</v>
      </c>
      <c r="H49" s="130">
        <v>4</v>
      </c>
      <c r="I49" s="130">
        <v>3</v>
      </c>
      <c r="J49" s="130">
        <v>3</v>
      </c>
      <c r="K49" s="130">
        <v>3</v>
      </c>
      <c r="L49" s="130">
        <v>4</v>
      </c>
      <c r="M49" s="130">
        <v>4</v>
      </c>
      <c r="N49" s="130">
        <v>4</v>
      </c>
      <c r="O49" s="129" t="s">
        <v>439</v>
      </c>
    </row>
    <row r="50" spans="1:15">
      <c r="A50" s="129">
        <v>29</v>
      </c>
      <c r="B50" s="130">
        <v>56</v>
      </c>
      <c r="C50" s="129" t="s">
        <v>131</v>
      </c>
      <c r="D50" s="129" t="s">
        <v>137</v>
      </c>
      <c r="E50" s="129" t="s">
        <v>97</v>
      </c>
      <c r="F50" s="130">
        <v>3</v>
      </c>
      <c r="G50" s="130">
        <v>3</v>
      </c>
      <c r="H50" s="130">
        <v>3</v>
      </c>
      <c r="I50" s="130">
        <v>3</v>
      </c>
      <c r="J50" s="130">
        <v>3</v>
      </c>
      <c r="K50" s="130">
        <v>3</v>
      </c>
      <c r="L50" s="130">
        <v>3</v>
      </c>
      <c r="M50" s="130">
        <v>3</v>
      </c>
      <c r="N50" s="130">
        <v>3</v>
      </c>
      <c r="O50" s="129" t="s">
        <v>22</v>
      </c>
    </row>
    <row r="51" spans="1:15">
      <c r="A51" s="129">
        <v>30</v>
      </c>
      <c r="B51" s="130">
        <v>50</v>
      </c>
      <c r="C51" s="129" t="s">
        <v>131</v>
      </c>
      <c r="D51" s="129" t="s">
        <v>86</v>
      </c>
      <c r="E51" s="129" t="s">
        <v>97</v>
      </c>
      <c r="F51" s="130">
        <v>3</v>
      </c>
      <c r="G51" s="130">
        <v>3</v>
      </c>
      <c r="H51" s="130">
        <v>3</v>
      </c>
      <c r="I51" s="130">
        <v>3</v>
      </c>
      <c r="J51" s="130">
        <v>3</v>
      </c>
      <c r="K51" s="130">
        <v>3</v>
      </c>
      <c r="L51" s="130">
        <v>3</v>
      </c>
      <c r="M51" s="130">
        <v>3</v>
      </c>
      <c r="N51" s="130">
        <v>4</v>
      </c>
      <c r="O51" s="129" t="s">
        <v>145</v>
      </c>
    </row>
    <row r="52" spans="1:15">
      <c r="A52" s="129">
        <v>31</v>
      </c>
      <c r="B52" s="130">
        <v>53</v>
      </c>
      <c r="C52" s="129" t="s">
        <v>131</v>
      </c>
      <c r="D52" s="129" t="s">
        <v>86</v>
      </c>
      <c r="E52" s="129" t="s">
        <v>97</v>
      </c>
      <c r="F52" s="130">
        <v>3</v>
      </c>
      <c r="G52" s="130">
        <v>3</v>
      </c>
      <c r="H52" s="130">
        <v>3</v>
      </c>
      <c r="I52" s="130">
        <v>3</v>
      </c>
      <c r="J52" s="130">
        <v>3</v>
      </c>
      <c r="K52" s="130">
        <v>4</v>
      </c>
      <c r="L52" s="130">
        <v>4</v>
      </c>
      <c r="M52" s="130">
        <v>4</v>
      </c>
      <c r="N52" s="130">
        <v>4</v>
      </c>
      <c r="O52" s="129" t="s">
        <v>440</v>
      </c>
    </row>
    <row r="53" spans="1:15">
      <c r="A53" s="129">
        <v>32</v>
      </c>
      <c r="B53" s="130">
        <v>44</v>
      </c>
      <c r="C53" s="129" t="s">
        <v>131</v>
      </c>
      <c r="D53" s="129" t="s">
        <v>86</v>
      </c>
      <c r="E53" s="129" t="s">
        <v>97</v>
      </c>
      <c r="F53" s="130">
        <v>4</v>
      </c>
      <c r="G53" s="130">
        <v>4</v>
      </c>
      <c r="H53" s="130">
        <v>4</v>
      </c>
      <c r="I53" s="130">
        <v>4</v>
      </c>
      <c r="J53" s="130">
        <v>4</v>
      </c>
      <c r="K53" s="130">
        <v>4</v>
      </c>
      <c r="L53" s="130">
        <v>4</v>
      </c>
      <c r="M53" s="130">
        <v>4</v>
      </c>
      <c r="N53" s="130">
        <v>4</v>
      </c>
      <c r="O53" s="129" t="s">
        <v>441</v>
      </c>
    </row>
    <row r="54" spans="1:15">
      <c r="A54" s="129">
        <v>33</v>
      </c>
      <c r="B54" s="130">
        <v>26</v>
      </c>
      <c r="C54" s="129" t="s">
        <v>131</v>
      </c>
      <c r="D54" s="129" t="s">
        <v>86</v>
      </c>
      <c r="E54" s="129" t="s">
        <v>97</v>
      </c>
      <c r="F54" s="130">
        <v>3</v>
      </c>
      <c r="G54" s="130">
        <v>3</v>
      </c>
      <c r="H54" s="130">
        <v>3</v>
      </c>
      <c r="I54" s="130">
        <v>3</v>
      </c>
      <c r="J54" s="130">
        <v>3</v>
      </c>
      <c r="K54" s="130">
        <v>3</v>
      </c>
      <c r="L54" s="130">
        <v>3</v>
      </c>
      <c r="M54" s="130">
        <v>3</v>
      </c>
      <c r="N54" s="130">
        <v>3</v>
      </c>
      <c r="O54" s="129" t="s">
        <v>138</v>
      </c>
    </row>
    <row r="55" spans="1:15">
      <c r="A55" s="129">
        <v>34</v>
      </c>
      <c r="B55" s="130">
        <v>30</v>
      </c>
      <c r="C55" s="129" t="s">
        <v>131</v>
      </c>
      <c r="D55" s="129" t="s">
        <v>86</v>
      </c>
      <c r="E55" s="129" t="s">
        <v>97</v>
      </c>
      <c r="F55" s="130">
        <v>3</v>
      </c>
      <c r="G55" s="130">
        <v>3</v>
      </c>
      <c r="H55" s="130">
        <v>3</v>
      </c>
      <c r="I55" s="130">
        <v>3</v>
      </c>
      <c r="J55" s="130">
        <v>3</v>
      </c>
      <c r="K55" s="130">
        <v>3</v>
      </c>
      <c r="L55" s="130">
        <v>3</v>
      </c>
      <c r="M55" s="130">
        <v>3</v>
      </c>
      <c r="N55" s="130">
        <v>3</v>
      </c>
      <c r="O55" s="129" t="s">
        <v>442</v>
      </c>
    </row>
    <row r="56" spans="1:15">
      <c r="A56" s="129">
        <v>35</v>
      </c>
      <c r="B56" s="130">
        <v>49</v>
      </c>
      <c r="C56" s="129" t="s">
        <v>131</v>
      </c>
      <c r="D56" s="129" t="s">
        <v>86</v>
      </c>
      <c r="E56" s="129" t="s">
        <v>97</v>
      </c>
      <c r="F56" s="130">
        <v>3</v>
      </c>
      <c r="G56" s="130">
        <v>3</v>
      </c>
      <c r="H56" s="130">
        <v>4</v>
      </c>
      <c r="I56" s="130">
        <v>3</v>
      </c>
      <c r="J56" s="130">
        <v>3</v>
      </c>
      <c r="K56" s="130">
        <v>3</v>
      </c>
      <c r="L56" s="130">
        <v>3</v>
      </c>
      <c r="M56" s="130">
        <v>3</v>
      </c>
      <c r="N56" s="130">
        <v>3</v>
      </c>
      <c r="O56" s="129" t="s">
        <v>189</v>
      </c>
    </row>
    <row r="57" spans="1:15">
      <c r="A57" s="129">
        <v>36</v>
      </c>
      <c r="B57" s="130">
        <v>33</v>
      </c>
      <c r="C57" s="129" t="s">
        <v>131</v>
      </c>
      <c r="D57" s="129" t="s">
        <v>86</v>
      </c>
      <c r="E57" s="129" t="s">
        <v>97</v>
      </c>
      <c r="F57" s="130">
        <v>3</v>
      </c>
      <c r="G57" s="130">
        <v>3</v>
      </c>
      <c r="H57" s="130">
        <v>3</v>
      </c>
      <c r="I57" s="130">
        <v>3</v>
      </c>
      <c r="J57" s="130">
        <v>3</v>
      </c>
      <c r="K57" s="130">
        <v>3</v>
      </c>
      <c r="L57" s="130">
        <v>3</v>
      </c>
      <c r="M57" s="130">
        <v>3</v>
      </c>
      <c r="N57" s="130">
        <v>3</v>
      </c>
      <c r="O57" s="129" t="s">
        <v>154</v>
      </c>
    </row>
    <row r="58" spans="1:15">
      <c r="A58" s="129">
        <v>37</v>
      </c>
      <c r="B58" s="130">
        <v>46</v>
      </c>
      <c r="C58" s="129" t="s">
        <v>131</v>
      </c>
      <c r="D58" s="129" t="s">
        <v>86</v>
      </c>
      <c r="E58" s="129" t="s">
        <v>97</v>
      </c>
      <c r="F58" s="130">
        <v>4</v>
      </c>
      <c r="G58" s="130">
        <v>4</v>
      </c>
      <c r="H58" s="130">
        <v>3</v>
      </c>
      <c r="I58" s="130">
        <v>3</v>
      </c>
      <c r="J58" s="130">
        <v>4</v>
      </c>
      <c r="K58" s="130">
        <v>4</v>
      </c>
      <c r="L58" s="130">
        <v>4</v>
      </c>
      <c r="M58" s="130">
        <v>4</v>
      </c>
      <c r="N58" s="130">
        <v>3</v>
      </c>
      <c r="O58" s="129" t="s">
        <v>443</v>
      </c>
    </row>
    <row r="59" spans="1:15">
      <c r="A59" s="129">
        <v>38</v>
      </c>
      <c r="B59" s="130">
        <v>56</v>
      </c>
      <c r="C59" s="129" t="s">
        <v>131</v>
      </c>
      <c r="D59" s="129" t="s">
        <v>86</v>
      </c>
      <c r="E59" s="129" t="s">
        <v>97</v>
      </c>
      <c r="F59" s="130">
        <v>3</v>
      </c>
      <c r="G59" s="130">
        <v>3</v>
      </c>
      <c r="H59" s="130">
        <v>3</v>
      </c>
      <c r="I59" s="130">
        <v>3</v>
      </c>
      <c r="J59" s="130">
        <v>3</v>
      </c>
      <c r="K59" s="130">
        <v>3</v>
      </c>
      <c r="L59" s="130">
        <v>3</v>
      </c>
      <c r="M59" s="130">
        <v>3</v>
      </c>
      <c r="N59" s="130">
        <v>3</v>
      </c>
      <c r="O59" s="129" t="s">
        <v>145</v>
      </c>
    </row>
    <row r="60" spans="1:15">
      <c r="A60" s="129">
        <v>39</v>
      </c>
      <c r="B60" s="130">
        <v>57</v>
      </c>
      <c r="C60" s="129" t="s">
        <v>131</v>
      </c>
      <c r="D60" s="129" t="s">
        <v>86</v>
      </c>
      <c r="E60" s="129" t="s">
        <v>97</v>
      </c>
      <c r="F60" s="130">
        <v>3</v>
      </c>
      <c r="G60" s="130">
        <v>3</v>
      </c>
      <c r="H60" s="130">
        <v>3</v>
      </c>
      <c r="I60" s="130">
        <v>3</v>
      </c>
      <c r="J60" s="130">
        <v>3</v>
      </c>
      <c r="K60" s="130">
        <v>3</v>
      </c>
      <c r="L60" s="130">
        <v>3</v>
      </c>
      <c r="M60" s="130">
        <v>3</v>
      </c>
      <c r="N60" s="130">
        <v>3</v>
      </c>
      <c r="O60" s="129" t="s">
        <v>168</v>
      </c>
    </row>
    <row r="61" spans="1:15">
      <c r="A61" s="129">
        <v>40</v>
      </c>
      <c r="B61" s="130">
        <v>46</v>
      </c>
      <c r="C61" s="129" t="s">
        <v>131</v>
      </c>
      <c r="D61" s="129" t="s">
        <v>86</v>
      </c>
      <c r="E61" s="129" t="s">
        <v>97</v>
      </c>
      <c r="F61" s="130">
        <v>3</v>
      </c>
      <c r="G61" s="130">
        <v>3</v>
      </c>
      <c r="H61" s="130">
        <v>3</v>
      </c>
      <c r="I61" s="130">
        <v>3</v>
      </c>
      <c r="J61" s="130">
        <v>3</v>
      </c>
      <c r="K61" s="130">
        <v>3</v>
      </c>
      <c r="L61" s="130">
        <v>3</v>
      </c>
      <c r="M61" s="130">
        <v>3</v>
      </c>
      <c r="N61" s="130">
        <v>3</v>
      </c>
      <c r="O61" s="129" t="s">
        <v>22</v>
      </c>
    </row>
    <row r="62" spans="1:15">
      <c r="A62" s="129">
        <v>41</v>
      </c>
      <c r="B62" s="130">
        <v>33</v>
      </c>
      <c r="C62" s="129" t="s">
        <v>135</v>
      </c>
      <c r="D62" s="129" t="s">
        <v>86</v>
      </c>
      <c r="E62" s="129" t="s">
        <v>97</v>
      </c>
      <c r="F62" s="130">
        <v>3</v>
      </c>
      <c r="G62" s="130">
        <v>3</v>
      </c>
      <c r="H62" s="130">
        <v>3</v>
      </c>
      <c r="I62" s="130">
        <v>3</v>
      </c>
      <c r="J62" s="130">
        <v>3</v>
      </c>
      <c r="K62" s="130">
        <v>3</v>
      </c>
      <c r="L62" s="130">
        <v>3</v>
      </c>
      <c r="M62" s="130">
        <v>3</v>
      </c>
      <c r="N62" s="130">
        <v>3</v>
      </c>
      <c r="O62" s="129" t="s">
        <v>134</v>
      </c>
    </row>
    <row r="63" spans="1:15">
      <c r="A63" s="129">
        <v>42</v>
      </c>
      <c r="B63" s="130">
        <v>35</v>
      </c>
      <c r="C63" s="129" t="s">
        <v>131</v>
      </c>
      <c r="D63" s="129" t="s">
        <v>86</v>
      </c>
      <c r="E63" s="129" t="s">
        <v>97</v>
      </c>
      <c r="F63" s="130">
        <v>3</v>
      </c>
      <c r="G63" s="130">
        <v>3</v>
      </c>
      <c r="H63" s="130">
        <v>3</v>
      </c>
      <c r="I63" s="130">
        <v>3</v>
      </c>
      <c r="J63" s="130">
        <v>3</v>
      </c>
      <c r="K63" s="130">
        <v>3</v>
      </c>
      <c r="L63" s="130">
        <v>3</v>
      </c>
      <c r="M63" s="130">
        <v>3</v>
      </c>
      <c r="N63" s="130">
        <v>3</v>
      </c>
      <c r="O63" s="129" t="s">
        <v>444</v>
      </c>
    </row>
    <row r="64" spans="1:15">
      <c r="A64" s="129">
        <v>43</v>
      </c>
      <c r="B64" s="130">
        <v>37</v>
      </c>
      <c r="C64" s="129" t="s">
        <v>131</v>
      </c>
      <c r="D64" s="129" t="s">
        <v>86</v>
      </c>
      <c r="E64" s="129" t="s">
        <v>97</v>
      </c>
      <c r="F64" s="130">
        <v>3</v>
      </c>
      <c r="G64" s="130">
        <v>3</v>
      </c>
      <c r="H64" s="130">
        <v>3</v>
      </c>
      <c r="I64" s="130">
        <v>3</v>
      </c>
      <c r="J64" s="130">
        <v>3</v>
      </c>
      <c r="K64" s="130">
        <v>3</v>
      </c>
      <c r="L64" s="130">
        <v>3</v>
      </c>
      <c r="M64" s="130">
        <v>3</v>
      </c>
      <c r="N64" s="130">
        <v>3</v>
      </c>
      <c r="O64" s="129" t="s">
        <v>22</v>
      </c>
    </row>
    <row r="65" spans="1:15">
      <c r="A65" s="129">
        <v>44</v>
      </c>
      <c r="B65" s="130">
        <v>45</v>
      </c>
      <c r="C65" s="129" t="s">
        <v>131</v>
      </c>
      <c r="D65" s="129" t="s">
        <v>86</v>
      </c>
      <c r="E65" s="129" t="s">
        <v>97</v>
      </c>
      <c r="F65" s="130">
        <v>4</v>
      </c>
      <c r="G65" s="130">
        <v>4</v>
      </c>
      <c r="H65" s="130">
        <v>4</v>
      </c>
      <c r="I65" s="130">
        <v>4</v>
      </c>
      <c r="J65" s="130">
        <v>4</v>
      </c>
      <c r="K65" s="130">
        <v>4</v>
      </c>
      <c r="L65" s="130">
        <v>4</v>
      </c>
      <c r="M65" s="130">
        <v>3</v>
      </c>
      <c r="N65" s="130">
        <v>4</v>
      </c>
      <c r="O65" s="129" t="s">
        <v>445</v>
      </c>
    </row>
    <row r="66" spans="1:15">
      <c r="A66" s="129">
        <v>45</v>
      </c>
      <c r="B66" s="130">
        <v>29</v>
      </c>
      <c r="C66" s="129" t="s">
        <v>131</v>
      </c>
      <c r="D66" s="129" t="s">
        <v>86</v>
      </c>
      <c r="E66" s="129" t="s">
        <v>97</v>
      </c>
      <c r="F66" s="130">
        <v>3</v>
      </c>
      <c r="G66" s="130">
        <v>3</v>
      </c>
      <c r="H66" s="130">
        <v>3</v>
      </c>
      <c r="I66" s="130">
        <v>3</v>
      </c>
      <c r="J66" s="130">
        <v>3</v>
      </c>
      <c r="K66" s="130">
        <v>3</v>
      </c>
      <c r="L66" s="130">
        <v>3</v>
      </c>
      <c r="M66" s="130">
        <v>3</v>
      </c>
      <c r="N66" s="130">
        <v>3</v>
      </c>
      <c r="O66" s="129" t="s">
        <v>22</v>
      </c>
    </row>
    <row r="67" spans="1:15">
      <c r="A67" s="129">
        <v>46</v>
      </c>
      <c r="B67" s="130">
        <v>46</v>
      </c>
      <c r="C67" s="129" t="s">
        <v>131</v>
      </c>
      <c r="D67" s="129" t="s">
        <v>86</v>
      </c>
      <c r="E67" s="129" t="s">
        <v>97</v>
      </c>
      <c r="F67" s="130">
        <v>3</v>
      </c>
      <c r="G67" s="130">
        <v>4</v>
      </c>
      <c r="H67" s="130">
        <v>4</v>
      </c>
      <c r="I67" s="130">
        <v>3</v>
      </c>
      <c r="J67" s="130">
        <v>3</v>
      </c>
      <c r="K67" s="130">
        <v>4</v>
      </c>
      <c r="L67" s="130">
        <v>4</v>
      </c>
      <c r="M67" s="130">
        <v>3</v>
      </c>
      <c r="N67" s="130">
        <v>3</v>
      </c>
      <c r="O67" s="129" t="s">
        <v>446</v>
      </c>
    </row>
    <row r="68" spans="1:15">
      <c r="A68" s="129">
        <v>47</v>
      </c>
      <c r="B68" s="130">
        <v>46</v>
      </c>
      <c r="C68" s="129" t="s">
        <v>131</v>
      </c>
      <c r="D68" s="129" t="s">
        <v>86</v>
      </c>
      <c r="E68" s="129" t="s">
        <v>97</v>
      </c>
      <c r="F68" s="130">
        <v>3</v>
      </c>
      <c r="G68" s="130">
        <v>3</v>
      </c>
      <c r="H68" s="130">
        <v>3</v>
      </c>
      <c r="I68" s="130">
        <v>4</v>
      </c>
      <c r="J68" s="130">
        <v>3</v>
      </c>
      <c r="K68" s="130">
        <v>3</v>
      </c>
      <c r="L68" s="130">
        <v>3</v>
      </c>
      <c r="M68" s="130">
        <v>3</v>
      </c>
      <c r="N68" s="130">
        <v>3</v>
      </c>
      <c r="O68" s="129" t="s">
        <v>447</v>
      </c>
    </row>
    <row r="69" spans="1:15">
      <c r="A69" s="129">
        <v>48</v>
      </c>
      <c r="B69" s="130">
        <v>39</v>
      </c>
      <c r="C69" s="129" t="s">
        <v>131</v>
      </c>
      <c r="D69" s="129" t="s">
        <v>88</v>
      </c>
      <c r="E69" s="129" t="s">
        <v>97</v>
      </c>
      <c r="F69" s="130">
        <v>3</v>
      </c>
      <c r="G69" s="130">
        <v>3</v>
      </c>
      <c r="H69" s="130">
        <v>3</v>
      </c>
      <c r="I69" s="130">
        <v>3</v>
      </c>
      <c r="J69" s="130">
        <v>3</v>
      </c>
      <c r="K69" s="130">
        <v>3</v>
      </c>
      <c r="L69" s="130">
        <v>3</v>
      </c>
      <c r="M69" s="130">
        <v>3</v>
      </c>
      <c r="N69" s="130">
        <v>3</v>
      </c>
      <c r="O69" s="129" t="s">
        <v>448</v>
      </c>
    </row>
    <row r="70" spans="1:15">
      <c r="A70" s="129">
        <v>49</v>
      </c>
      <c r="B70" s="130">
        <v>34</v>
      </c>
      <c r="C70" s="129" t="s">
        <v>135</v>
      </c>
      <c r="D70" s="129" t="s">
        <v>86</v>
      </c>
      <c r="E70" s="129" t="s">
        <v>97</v>
      </c>
      <c r="F70" s="130">
        <v>3</v>
      </c>
      <c r="G70" s="130">
        <v>3</v>
      </c>
      <c r="H70" s="130">
        <v>3</v>
      </c>
      <c r="I70" s="130">
        <v>3</v>
      </c>
      <c r="J70" s="130">
        <v>3</v>
      </c>
      <c r="K70" s="130">
        <v>3</v>
      </c>
      <c r="L70" s="130">
        <v>3</v>
      </c>
      <c r="M70" s="130">
        <v>3</v>
      </c>
      <c r="N70" s="130">
        <v>3</v>
      </c>
      <c r="O70" s="129" t="s">
        <v>145</v>
      </c>
    </row>
    <row r="71" spans="1:15">
      <c r="A71" s="129">
        <v>50</v>
      </c>
      <c r="B71" s="130">
        <v>46</v>
      </c>
      <c r="C71" s="129" t="s">
        <v>131</v>
      </c>
      <c r="D71" s="129" t="s">
        <v>137</v>
      </c>
      <c r="E71" s="129" t="s">
        <v>97</v>
      </c>
      <c r="F71" s="130">
        <v>3</v>
      </c>
      <c r="G71" s="130">
        <v>3</v>
      </c>
      <c r="H71" s="130">
        <v>3</v>
      </c>
      <c r="I71" s="130">
        <v>3</v>
      </c>
      <c r="J71" s="130">
        <v>3</v>
      </c>
      <c r="K71" s="130">
        <v>3</v>
      </c>
      <c r="L71" s="130">
        <v>3</v>
      </c>
      <c r="M71" s="130">
        <v>3</v>
      </c>
      <c r="N71" s="130">
        <v>3</v>
      </c>
      <c r="O71" s="129" t="s">
        <v>145</v>
      </c>
    </row>
    <row r="72" spans="1:15">
      <c r="A72" s="129">
        <v>51</v>
      </c>
      <c r="B72" s="130">
        <v>42</v>
      </c>
      <c r="C72" s="129" t="s">
        <v>131</v>
      </c>
      <c r="D72" s="129" t="s">
        <v>86</v>
      </c>
      <c r="E72" s="129" t="s">
        <v>97</v>
      </c>
      <c r="F72" s="130">
        <v>3</v>
      </c>
      <c r="G72" s="130">
        <v>3</v>
      </c>
      <c r="H72" s="130">
        <v>3</v>
      </c>
      <c r="I72" s="130">
        <v>3</v>
      </c>
      <c r="J72" s="130">
        <v>3</v>
      </c>
      <c r="K72" s="130">
        <v>3</v>
      </c>
      <c r="L72" s="130">
        <v>3</v>
      </c>
      <c r="M72" s="130">
        <v>3</v>
      </c>
      <c r="N72" s="130">
        <v>3</v>
      </c>
      <c r="O72" s="129" t="s">
        <v>134</v>
      </c>
    </row>
    <row r="73" spans="1:15">
      <c r="A73" s="129">
        <v>52</v>
      </c>
      <c r="B73" s="130">
        <v>49</v>
      </c>
      <c r="C73" s="129" t="s">
        <v>135</v>
      </c>
      <c r="D73" s="129" t="s">
        <v>88</v>
      </c>
      <c r="E73" s="129" t="s">
        <v>97</v>
      </c>
      <c r="F73" s="130">
        <v>3</v>
      </c>
      <c r="G73" s="130">
        <v>4</v>
      </c>
      <c r="H73" s="130">
        <v>4</v>
      </c>
      <c r="I73" s="130">
        <v>4</v>
      </c>
      <c r="J73" s="130">
        <v>4</v>
      </c>
      <c r="K73" s="130">
        <v>4</v>
      </c>
      <c r="L73" s="130">
        <v>4</v>
      </c>
      <c r="M73" s="130">
        <v>4</v>
      </c>
      <c r="N73" s="130">
        <v>4</v>
      </c>
      <c r="O73" s="129" t="s">
        <v>157</v>
      </c>
    </row>
    <row r="74" spans="1:15">
      <c r="A74" s="129">
        <v>53</v>
      </c>
      <c r="B74" s="130">
        <v>33</v>
      </c>
      <c r="C74" s="129" t="s">
        <v>131</v>
      </c>
      <c r="D74" s="129" t="s">
        <v>86</v>
      </c>
      <c r="E74" s="129" t="s">
        <v>97</v>
      </c>
      <c r="F74" s="130">
        <v>3</v>
      </c>
      <c r="G74" s="130">
        <v>3</v>
      </c>
      <c r="H74" s="130">
        <v>3</v>
      </c>
      <c r="I74" s="130">
        <v>3</v>
      </c>
      <c r="J74" s="130">
        <v>3</v>
      </c>
      <c r="K74" s="130">
        <v>3</v>
      </c>
      <c r="L74" s="130">
        <v>3</v>
      </c>
      <c r="M74" s="130">
        <v>3</v>
      </c>
      <c r="N74" s="130">
        <v>3</v>
      </c>
      <c r="O74" s="129" t="s">
        <v>22</v>
      </c>
    </row>
    <row r="75" spans="1:15">
      <c r="A75" s="129">
        <v>54</v>
      </c>
      <c r="B75" s="130">
        <v>52</v>
      </c>
      <c r="C75" s="129" t="s">
        <v>131</v>
      </c>
      <c r="D75" s="129" t="s">
        <v>86</v>
      </c>
      <c r="E75" s="129" t="s">
        <v>97</v>
      </c>
      <c r="F75" s="130">
        <v>3</v>
      </c>
      <c r="G75" s="130">
        <v>4</v>
      </c>
      <c r="H75" s="130">
        <v>4</v>
      </c>
      <c r="I75" s="130">
        <v>4</v>
      </c>
      <c r="J75" s="130">
        <v>3</v>
      </c>
      <c r="K75" s="130">
        <v>4</v>
      </c>
      <c r="L75" s="130">
        <v>4</v>
      </c>
      <c r="M75" s="130">
        <v>4</v>
      </c>
      <c r="N75" s="130">
        <v>4</v>
      </c>
      <c r="O75" s="129" t="s">
        <v>22</v>
      </c>
    </row>
    <row r="76" spans="1:15">
      <c r="A76" s="129">
        <v>55</v>
      </c>
      <c r="B76" s="130">
        <v>36</v>
      </c>
      <c r="C76" s="129" t="s">
        <v>131</v>
      </c>
      <c r="D76" s="129" t="s">
        <v>137</v>
      </c>
      <c r="E76" s="129" t="s">
        <v>97</v>
      </c>
      <c r="F76" s="130">
        <v>4</v>
      </c>
      <c r="G76" s="130">
        <v>4</v>
      </c>
      <c r="H76" s="130">
        <v>4</v>
      </c>
      <c r="I76" s="130">
        <v>4</v>
      </c>
      <c r="J76" s="130">
        <v>4</v>
      </c>
      <c r="K76" s="130">
        <v>4</v>
      </c>
      <c r="L76" s="130">
        <v>4</v>
      </c>
      <c r="M76" s="130">
        <v>4</v>
      </c>
      <c r="N76" s="130">
        <v>4</v>
      </c>
      <c r="O76" s="129" t="s">
        <v>22</v>
      </c>
    </row>
    <row r="77" spans="1:15">
      <c r="A77" s="129">
        <v>56</v>
      </c>
      <c r="B77" s="130">
        <v>39</v>
      </c>
      <c r="C77" s="129" t="s">
        <v>131</v>
      </c>
      <c r="D77" s="129" t="s">
        <v>86</v>
      </c>
      <c r="E77" s="129" t="s">
        <v>97</v>
      </c>
      <c r="F77" s="130">
        <v>3</v>
      </c>
      <c r="G77" s="130">
        <v>3</v>
      </c>
      <c r="H77" s="130">
        <v>3</v>
      </c>
      <c r="I77" s="130">
        <v>3</v>
      </c>
      <c r="J77" s="130">
        <v>3</v>
      </c>
      <c r="K77" s="130">
        <v>3</v>
      </c>
      <c r="L77" s="130">
        <v>3</v>
      </c>
      <c r="M77" s="130">
        <v>3</v>
      </c>
      <c r="N77" s="130">
        <v>3</v>
      </c>
      <c r="O77" s="129" t="s">
        <v>449</v>
      </c>
    </row>
    <row r="78" spans="1:15">
      <c r="A78" s="129">
        <v>57</v>
      </c>
      <c r="B78" s="130">
        <v>39</v>
      </c>
      <c r="C78" s="129" t="s">
        <v>131</v>
      </c>
      <c r="D78" s="129" t="s">
        <v>86</v>
      </c>
      <c r="E78" s="129" t="s">
        <v>97</v>
      </c>
      <c r="F78" s="130">
        <v>3</v>
      </c>
      <c r="G78" s="130">
        <v>3</v>
      </c>
      <c r="H78" s="130">
        <v>3</v>
      </c>
      <c r="I78" s="130">
        <v>3</v>
      </c>
      <c r="J78" s="130">
        <v>3</v>
      </c>
      <c r="K78" s="130">
        <v>3</v>
      </c>
      <c r="L78" s="130">
        <v>3</v>
      </c>
      <c r="M78" s="130">
        <v>3</v>
      </c>
      <c r="N78" s="130">
        <v>3</v>
      </c>
      <c r="O78" s="129" t="s">
        <v>449</v>
      </c>
    </row>
    <row r="79" spans="1:15">
      <c r="A79" s="129">
        <v>58</v>
      </c>
      <c r="B79" s="130">
        <v>56</v>
      </c>
      <c r="C79" s="129" t="s">
        <v>131</v>
      </c>
      <c r="D79" s="129" t="s">
        <v>86</v>
      </c>
      <c r="E79" s="129" t="s">
        <v>133</v>
      </c>
      <c r="F79" s="130">
        <v>3</v>
      </c>
      <c r="G79" s="130">
        <v>3</v>
      </c>
      <c r="H79" s="130">
        <v>3</v>
      </c>
      <c r="I79" s="130">
        <v>3</v>
      </c>
      <c r="J79" s="130">
        <v>3</v>
      </c>
      <c r="K79" s="130">
        <v>3</v>
      </c>
      <c r="L79" s="130">
        <v>3</v>
      </c>
      <c r="M79" s="130">
        <v>3</v>
      </c>
      <c r="N79" s="130">
        <v>3</v>
      </c>
      <c r="O79" s="129" t="s">
        <v>450</v>
      </c>
    </row>
    <row r="80" spans="1:15">
      <c r="A80" s="129">
        <v>59</v>
      </c>
      <c r="B80" s="130">
        <v>37</v>
      </c>
      <c r="C80" s="129" t="s">
        <v>131</v>
      </c>
      <c r="D80" s="129" t="s">
        <v>86</v>
      </c>
      <c r="E80" s="129" t="s">
        <v>97</v>
      </c>
      <c r="F80" s="130">
        <v>3</v>
      </c>
      <c r="G80" s="130">
        <v>3</v>
      </c>
      <c r="H80" s="130">
        <v>3</v>
      </c>
      <c r="I80" s="130">
        <v>3</v>
      </c>
      <c r="J80" s="130">
        <v>3</v>
      </c>
      <c r="K80" s="130">
        <v>3</v>
      </c>
      <c r="L80" s="130">
        <v>3</v>
      </c>
      <c r="M80" s="130">
        <v>3</v>
      </c>
      <c r="N80" s="130">
        <v>3</v>
      </c>
      <c r="O80" s="129" t="s">
        <v>22</v>
      </c>
    </row>
  </sheetData>
  <autoFilter ref="C21:E21" xr:uid="{00000000-0009-0000-0000-00000F000000}"/>
  <mergeCells count="4">
    <mergeCell ref="D1:K1"/>
    <mergeCell ref="D2:K2"/>
    <mergeCell ref="A4:D4"/>
    <mergeCell ref="A20:N2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O75"/>
  <sheetViews>
    <sheetView topLeftCell="E50" zoomScale="87" zoomScaleNormal="87" workbookViewId="0">
      <selection activeCell="O78" sqref="O78"/>
    </sheetView>
  </sheetViews>
  <sheetFormatPr defaultColWidth="9" defaultRowHeight="14.4"/>
  <cols>
    <col min="1" max="1" width="5.44140625" customWidth="1"/>
    <col min="2" max="2" width="20.109375" customWidth="1"/>
    <col min="3" max="3" width="22.109375" customWidth="1"/>
    <col min="4" max="4" width="19.44140625" customWidth="1"/>
    <col min="5" max="5" width="22.44140625" customWidth="1"/>
    <col min="15" max="15" width="59.33203125" style="19" customWidth="1"/>
  </cols>
  <sheetData>
    <row r="1" spans="1:11" ht="18">
      <c r="A1" s="1"/>
      <c r="B1" s="1"/>
      <c r="C1" s="1"/>
      <c r="D1" s="174" t="s">
        <v>218</v>
      </c>
      <c r="E1" s="174"/>
      <c r="F1" s="174"/>
      <c r="G1" s="174"/>
      <c r="H1" s="174"/>
      <c r="I1" s="174"/>
      <c r="J1" s="174"/>
      <c r="K1" s="174"/>
    </row>
    <row r="2" spans="1:11" ht="18">
      <c r="A2" s="1"/>
      <c r="B2" s="1"/>
      <c r="C2" s="1"/>
      <c r="D2" s="174" t="s">
        <v>219</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3</v>
      </c>
      <c r="E6" s="11">
        <f>+D6/40</f>
        <v>7.4999999999999997E-2</v>
      </c>
    </row>
    <row r="7" spans="1:11">
      <c r="A7" s="12"/>
      <c r="B7" s="13"/>
      <c r="C7" s="14" t="s">
        <v>77</v>
      </c>
      <c r="D7" s="12">
        <f>COUNTIF(C22:C1000,"Perempuan")</f>
        <v>51</v>
      </c>
      <c r="E7" s="11">
        <f>+D7/40</f>
        <v>1.2749999999999999</v>
      </c>
    </row>
    <row r="8" spans="1:11">
      <c r="A8" s="12">
        <v>2</v>
      </c>
      <c r="B8" s="13" t="s">
        <v>79</v>
      </c>
      <c r="C8" s="14" t="s">
        <v>80</v>
      </c>
      <c r="D8" s="12">
        <f>COUNTIF(D22:D1000,"SD Kebawah")</f>
        <v>0</v>
      </c>
      <c r="E8" s="11">
        <f>+D8/40</f>
        <v>0</v>
      </c>
    </row>
    <row r="9" spans="1:11">
      <c r="A9" s="12"/>
      <c r="B9" s="13"/>
      <c r="C9" s="14" t="s">
        <v>82</v>
      </c>
      <c r="D9" s="12">
        <f>COUNTIF(D22:D1000,"SLTP")</f>
        <v>0</v>
      </c>
      <c r="E9" s="11">
        <f t="shared" ref="E9:E18" si="0">+D9/40</f>
        <v>0</v>
      </c>
    </row>
    <row r="10" spans="1:11">
      <c r="A10" s="12"/>
      <c r="B10" s="13"/>
      <c r="C10" s="14" t="s">
        <v>84</v>
      </c>
      <c r="D10" s="12">
        <f>COUNTIF(D22:D1000,"SLTA")</f>
        <v>0</v>
      </c>
      <c r="E10" s="11">
        <f t="shared" si="0"/>
        <v>0</v>
      </c>
    </row>
    <row r="11" spans="1:11">
      <c r="A11" s="12"/>
      <c r="B11" s="13"/>
      <c r="C11" s="14" t="s">
        <v>86</v>
      </c>
      <c r="D11" s="12">
        <f>COUNTIF(D22:D1000,"D1 - D3 - D4")</f>
        <v>39</v>
      </c>
      <c r="E11" s="11">
        <f t="shared" si="0"/>
        <v>0.97499999999999998</v>
      </c>
    </row>
    <row r="12" spans="1:11">
      <c r="A12" s="12"/>
      <c r="B12" s="13"/>
      <c r="C12" s="14" t="s">
        <v>88</v>
      </c>
      <c r="D12" s="12">
        <f>COUNTIF(D22:D1000,"S-1")</f>
        <v>12</v>
      </c>
      <c r="E12" s="11">
        <f t="shared" si="0"/>
        <v>0.3</v>
      </c>
    </row>
    <row r="13" spans="1:11">
      <c r="A13" s="12"/>
      <c r="B13" s="13"/>
      <c r="C13" s="14" t="s">
        <v>89</v>
      </c>
      <c r="D13" s="12">
        <f>COUNTIF(D22:D1000,"S-2 ke atas")</f>
        <v>3</v>
      </c>
      <c r="E13" s="11">
        <f t="shared" si="0"/>
        <v>7.4999999999999997E-2</v>
      </c>
    </row>
    <row r="14" spans="1:11">
      <c r="A14" s="12">
        <v>3</v>
      </c>
      <c r="B14" s="13" t="s">
        <v>91</v>
      </c>
      <c r="C14" s="4" t="s">
        <v>97</v>
      </c>
      <c r="D14" s="15">
        <f>COUNTIF(E22:E1000,"Instansi Pemkab Sleman")</f>
        <v>44</v>
      </c>
      <c r="E14" s="11">
        <f t="shared" si="0"/>
        <v>1.1000000000000001</v>
      </c>
    </row>
    <row r="15" spans="1:11">
      <c r="A15" s="16"/>
      <c r="B15" s="17"/>
      <c r="C15" s="4" t="s">
        <v>98</v>
      </c>
      <c r="D15" s="15">
        <f>COUNTIF(E22:E1000,"Pegawai Swasta")</f>
        <v>6</v>
      </c>
      <c r="E15" s="11">
        <f t="shared" si="0"/>
        <v>0.15</v>
      </c>
    </row>
    <row r="16" spans="1:11">
      <c r="A16" s="16"/>
      <c r="B16" s="17"/>
      <c r="C16" s="4" t="s">
        <v>99</v>
      </c>
      <c r="D16" s="15">
        <f>COUNTIF(E22:E1000,"Akademisi")</f>
        <v>4</v>
      </c>
      <c r="E16" s="11">
        <f t="shared" si="0"/>
        <v>0.1</v>
      </c>
    </row>
    <row r="17" spans="1:15">
      <c r="A17" s="12"/>
      <c r="B17" s="13"/>
      <c r="C17" s="4" t="s">
        <v>100</v>
      </c>
      <c r="D17" s="15">
        <f>COUNTIF(E22:E1000,"Masyarakat")</f>
        <v>0</v>
      </c>
      <c r="E17" s="11">
        <f t="shared" si="0"/>
        <v>0</v>
      </c>
    </row>
    <row r="18" spans="1:15">
      <c r="A18" s="12"/>
      <c r="B18" s="13"/>
      <c r="C18" s="14" t="s">
        <v>95</v>
      </c>
      <c r="D18" s="15">
        <f>COUNTIF(E22:E1000,"Lainnya")</f>
        <v>0</v>
      </c>
      <c r="E18" s="11">
        <f t="shared" si="0"/>
        <v>0</v>
      </c>
    </row>
    <row r="19" spans="1:15">
      <c r="A19" s="97"/>
      <c r="B19" s="121"/>
      <c r="C19" s="98"/>
      <c r="D19" s="122"/>
      <c r="E19" s="123"/>
      <c r="F19" s="5">
        <f>AVERAGE(F22:F1000)</f>
        <v>3.5185185185185186</v>
      </c>
      <c r="G19" s="5">
        <f t="shared" ref="G19:N19" si="1">AVERAGE(G22:G1000)</f>
        <v>3.5370370370370372</v>
      </c>
      <c r="H19" s="5">
        <f t="shared" si="1"/>
        <v>3.6111111111111112</v>
      </c>
      <c r="I19" s="5">
        <f t="shared" si="1"/>
        <v>3.6481481481481484</v>
      </c>
      <c r="J19" s="5">
        <f t="shared" si="1"/>
        <v>3.2222222222222223</v>
      </c>
      <c r="K19" s="5">
        <f t="shared" si="1"/>
        <v>3.6296296296296298</v>
      </c>
      <c r="L19" s="5">
        <f t="shared" si="1"/>
        <v>3.6296296296296298</v>
      </c>
      <c r="M19" s="5">
        <f t="shared" si="1"/>
        <v>3.6111111111111112</v>
      </c>
      <c r="N19" s="5">
        <f t="shared" si="1"/>
        <v>3.6481481481481484</v>
      </c>
    </row>
    <row r="20" spans="1:15">
      <c r="A20" s="177" t="s">
        <v>124</v>
      </c>
      <c r="B20" s="178"/>
      <c r="C20" s="178"/>
      <c r="D20" s="178"/>
      <c r="E20" s="178"/>
      <c r="F20" s="178"/>
      <c r="G20" s="178"/>
      <c r="H20" s="178"/>
      <c r="I20" s="178"/>
      <c r="J20" s="178"/>
      <c r="K20" s="178"/>
      <c r="L20" s="178"/>
      <c r="M20" s="178"/>
      <c r="N20" s="178"/>
    </row>
    <row r="21" spans="1:15">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row>
    <row r="22" spans="1:15">
      <c r="A22">
        <v>1</v>
      </c>
      <c r="B22" s="128">
        <v>40</v>
      </c>
      <c r="C22" t="s">
        <v>131</v>
      </c>
      <c r="D22" t="s">
        <v>86</v>
      </c>
      <c r="E22" t="s">
        <v>97</v>
      </c>
      <c r="F22" s="128">
        <v>4</v>
      </c>
      <c r="G22" s="128">
        <v>4</v>
      </c>
      <c r="H22" s="128">
        <v>3</v>
      </c>
      <c r="I22" s="128">
        <v>4</v>
      </c>
      <c r="J22" s="128">
        <v>3</v>
      </c>
      <c r="K22" s="128">
        <v>4</v>
      </c>
      <c r="L22" s="128">
        <v>4</v>
      </c>
      <c r="M22" s="128">
        <v>4</v>
      </c>
      <c r="N22" s="128">
        <v>4</v>
      </c>
      <c r="O22" s="129" t="s">
        <v>451</v>
      </c>
    </row>
    <row r="23" spans="1:15">
      <c r="A23">
        <v>2</v>
      </c>
      <c r="B23" s="128">
        <v>24</v>
      </c>
      <c r="C23" t="s">
        <v>131</v>
      </c>
      <c r="D23" t="s">
        <v>86</v>
      </c>
      <c r="E23" t="s">
        <v>97</v>
      </c>
      <c r="F23" s="128">
        <v>3</v>
      </c>
      <c r="G23" s="128">
        <v>3</v>
      </c>
      <c r="H23" s="128">
        <v>3</v>
      </c>
      <c r="I23" s="128">
        <v>3</v>
      </c>
      <c r="J23" s="128">
        <v>3</v>
      </c>
      <c r="K23" s="128">
        <v>3</v>
      </c>
      <c r="L23" s="128">
        <v>3</v>
      </c>
      <c r="M23" s="128">
        <v>4</v>
      </c>
      <c r="N23" s="128">
        <v>3</v>
      </c>
      <c r="O23" s="129" t="s">
        <v>134</v>
      </c>
    </row>
    <row r="24" spans="1:15">
      <c r="A24">
        <v>3</v>
      </c>
      <c r="B24" s="128">
        <v>49</v>
      </c>
      <c r="C24" t="s">
        <v>131</v>
      </c>
      <c r="D24" t="s">
        <v>86</v>
      </c>
      <c r="E24" t="s">
        <v>97</v>
      </c>
      <c r="F24" s="128">
        <v>4</v>
      </c>
      <c r="G24" s="128">
        <v>4</v>
      </c>
      <c r="H24" s="128">
        <v>4</v>
      </c>
      <c r="I24" s="128">
        <v>4</v>
      </c>
      <c r="J24" s="128">
        <v>4</v>
      </c>
      <c r="K24" s="128">
        <v>4</v>
      </c>
      <c r="L24" s="128">
        <v>4</v>
      </c>
      <c r="M24" s="128">
        <v>4</v>
      </c>
      <c r="N24" s="128">
        <v>4</v>
      </c>
      <c r="O24" s="129" t="s">
        <v>22</v>
      </c>
    </row>
    <row r="25" spans="1:15">
      <c r="A25">
        <v>4</v>
      </c>
      <c r="B25" s="128">
        <v>27</v>
      </c>
      <c r="C25" t="s">
        <v>131</v>
      </c>
      <c r="D25" t="s">
        <v>86</v>
      </c>
      <c r="E25" t="s">
        <v>97</v>
      </c>
      <c r="F25" s="128">
        <v>4</v>
      </c>
      <c r="G25" s="128">
        <v>4</v>
      </c>
      <c r="H25" s="128">
        <v>4</v>
      </c>
      <c r="I25" s="128">
        <v>4</v>
      </c>
      <c r="J25" s="128">
        <v>4</v>
      </c>
      <c r="K25" s="128">
        <v>4</v>
      </c>
      <c r="L25" s="128">
        <v>4</v>
      </c>
      <c r="M25" s="128">
        <v>4</v>
      </c>
      <c r="N25" s="128">
        <v>4</v>
      </c>
      <c r="O25" s="129" t="s">
        <v>180</v>
      </c>
    </row>
    <row r="26" spans="1:15">
      <c r="A26">
        <v>5</v>
      </c>
      <c r="B26" s="128">
        <v>43</v>
      </c>
      <c r="C26" t="s">
        <v>131</v>
      </c>
      <c r="D26" t="s">
        <v>86</v>
      </c>
      <c r="E26" t="s">
        <v>97</v>
      </c>
      <c r="F26" s="128">
        <v>3</v>
      </c>
      <c r="G26" s="128">
        <v>3</v>
      </c>
      <c r="H26" s="128">
        <v>3</v>
      </c>
      <c r="I26" s="128">
        <v>3</v>
      </c>
      <c r="J26" s="128">
        <v>3</v>
      </c>
      <c r="K26" s="128">
        <v>3</v>
      </c>
      <c r="L26" s="128">
        <v>3</v>
      </c>
      <c r="M26" s="128">
        <v>3</v>
      </c>
      <c r="N26" s="128">
        <v>3</v>
      </c>
      <c r="O26" s="129" t="s">
        <v>145</v>
      </c>
    </row>
    <row r="27" spans="1:15">
      <c r="A27">
        <v>6</v>
      </c>
      <c r="B27" s="128">
        <v>41</v>
      </c>
      <c r="C27" t="s">
        <v>131</v>
      </c>
      <c r="D27" t="s">
        <v>88</v>
      </c>
      <c r="E27" t="s">
        <v>97</v>
      </c>
      <c r="F27" s="128">
        <v>3</v>
      </c>
      <c r="G27" s="128">
        <v>3</v>
      </c>
      <c r="H27" s="128">
        <v>3</v>
      </c>
      <c r="I27" s="128">
        <v>3</v>
      </c>
      <c r="J27" s="128">
        <v>3</v>
      </c>
      <c r="K27" s="128">
        <v>3</v>
      </c>
      <c r="L27" s="128">
        <v>3</v>
      </c>
      <c r="M27" s="128">
        <v>3</v>
      </c>
      <c r="N27" s="128">
        <v>3</v>
      </c>
      <c r="O27" s="129" t="s">
        <v>186</v>
      </c>
    </row>
    <row r="28" spans="1:15">
      <c r="A28">
        <v>7</v>
      </c>
      <c r="B28" s="128">
        <v>28</v>
      </c>
      <c r="C28" t="s">
        <v>131</v>
      </c>
      <c r="D28" t="s">
        <v>86</v>
      </c>
      <c r="E28" t="s">
        <v>97</v>
      </c>
      <c r="F28" s="128">
        <v>3</v>
      </c>
      <c r="G28" s="128">
        <v>3</v>
      </c>
      <c r="H28" s="128">
        <v>3</v>
      </c>
      <c r="I28" s="128">
        <v>3</v>
      </c>
      <c r="J28" s="128">
        <v>3</v>
      </c>
      <c r="K28" s="128">
        <v>3</v>
      </c>
      <c r="L28" s="128">
        <v>3</v>
      </c>
      <c r="M28" s="128">
        <v>3</v>
      </c>
      <c r="N28" s="128">
        <v>3</v>
      </c>
      <c r="O28" s="129" t="s">
        <v>144</v>
      </c>
    </row>
    <row r="29" spans="1:15">
      <c r="A29">
        <v>8</v>
      </c>
      <c r="B29" s="128">
        <v>48</v>
      </c>
      <c r="C29" t="s">
        <v>131</v>
      </c>
      <c r="D29" t="s">
        <v>86</v>
      </c>
      <c r="E29" t="s">
        <v>97</v>
      </c>
      <c r="F29" s="128">
        <v>3</v>
      </c>
      <c r="G29" s="128">
        <v>3</v>
      </c>
      <c r="H29" s="128">
        <v>3</v>
      </c>
      <c r="I29" s="128">
        <v>3</v>
      </c>
      <c r="J29" s="128">
        <v>3</v>
      </c>
      <c r="K29" s="128">
        <v>3</v>
      </c>
      <c r="L29" s="128">
        <v>3</v>
      </c>
      <c r="M29" s="128">
        <v>4</v>
      </c>
      <c r="N29" s="128">
        <v>3</v>
      </c>
      <c r="O29" s="129" t="s">
        <v>160</v>
      </c>
    </row>
    <row r="30" spans="1:15">
      <c r="A30">
        <v>9</v>
      </c>
      <c r="B30" s="128">
        <v>24</v>
      </c>
      <c r="C30" t="s">
        <v>131</v>
      </c>
      <c r="D30" t="s">
        <v>86</v>
      </c>
      <c r="E30" t="s">
        <v>97</v>
      </c>
      <c r="F30" s="128">
        <v>4</v>
      </c>
      <c r="G30" s="128">
        <v>4</v>
      </c>
      <c r="H30" s="128">
        <v>4</v>
      </c>
      <c r="I30" s="128">
        <v>4</v>
      </c>
      <c r="J30" s="128">
        <v>4</v>
      </c>
      <c r="K30" s="128">
        <v>4</v>
      </c>
      <c r="L30" s="128">
        <v>4</v>
      </c>
      <c r="M30" s="128">
        <v>4</v>
      </c>
      <c r="N30" s="128">
        <v>4</v>
      </c>
      <c r="O30" s="129" t="s">
        <v>145</v>
      </c>
    </row>
    <row r="31" spans="1:15">
      <c r="A31">
        <v>10</v>
      </c>
      <c r="B31" s="128">
        <v>33</v>
      </c>
      <c r="C31" t="s">
        <v>131</v>
      </c>
      <c r="D31" t="s">
        <v>86</v>
      </c>
      <c r="E31" t="s">
        <v>97</v>
      </c>
      <c r="F31" s="128">
        <v>4</v>
      </c>
      <c r="G31" s="128">
        <v>3</v>
      </c>
      <c r="H31" s="128">
        <v>3</v>
      </c>
      <c r="I31" s="128">
        <v>4</v>
      </c>
      <c r="J31" s="128">
        <v>3</v>
      </c>
      <c r="K31" s="128">
        <v>3</v>
      </c>
      <c r="L31" s="128">
        <v>3</v>
      </c>
      <c r="M31" s="128">
        <v>3</v>
      </c>
      <c r="N31" s="128">
        <v>3</v>
      </c>
      <c r="O31" s="129" t="s">
        <v>22</v>
      </c>
    </row>
    <row r="32" spans="1:15">
      <c r="A32">
        <v>11</v>
      </c>
      <c r="B32" s="128">
        <v>55</v>
      </c>
      <c r="C32" t="s">
        <v>131</v>
      </c>
      <c r="D32" t="s">
        <v>86</v>
      </c>
      <c r="E32" t="s">
        <v>97</v>
      </c>
      <c r="F32" s="128">
        <v>3</v>
      </c>
      <c r="G32" s="128">
        <v>3</v>
      </c>
      <c r="H32" s="128">
        <v>3</v>
      </c>
      <c r="I32" s="128">
        <v>3</v>
      </c>
      <c r="J32" s="128">
        <v>2</v>
      </c>
      <c r="K32" s="128">
        <v>3</v>
      </c>
      <c r="L32" s="128">
        <v>3</v>
      </c>
      <c r="M32" s="128">
        <v>3</v>
      </c>
      <c r="N32" s="128">
        <v>3</v>
      </c>
      <c r="O32" s="129" t="s">
        <v>452</v>
      </c>
    </row>
    <row r="33" spans="1:15">
      <c r="A33">
        <v>12</v>
      </c>
      <c r="B33" s="128">
        <v>29</v>
      </c>
      <c r="C33" t="s">
        <v>131</v>
      </c>
      <c r="D33" t="s">
        <v>86</v>
      </c>
      <c r="E33" t="s">
        <v>97</v>
      </c>
      <c r="F33" s="128">
        <v>3</v>
      </c>
      <c r="G33" s="128">
        <v>3</v>
      </c>
      <c r="H33" s="128">
        <v>3</v>
      </c>
      <c r="I33" s="128">
        <v>3</v>
      </c>
      <c r="J33" s="128">
        <v>3</v>
      </c>
      <c r="K33" s="128">
        <v>3</v>
      </c>
      <c r="L33" s="128">
        <v>3</v>
      </c>
      <c r="M33" s="128">
        <v>3</v>
      </c>
      <c r="N33" s="128">
        <v>3</v>
      </c>
      <c r="O33" s="129" t="s">
        <v>453</v>
      </c>
    </row>
    <row r="34" spans="1:15">
      <c r="A34">
        <v>13</v>
      </c>
      <c r="B34" s="128">
        <v>30</v>
      </c>
      <c r="C34" t="s">
        <v>131</v>
      </c>
      <c r="D34" t="s">
        <v>86</v>
      </c>
      <c r="E34" t="s">
        <v>97</v>
      </c>
      <c r="F34" s="128">
        <v>3</v>
      </c>
      <c r="G34" s="128">
        <v>3</v>
      </c>
      <c r="H34" s="128">
        <v>3</v>
      </c>
      <c r="I34" s="128">
        <v>3</v>
      </c>
      <c r="J34" s="128">
        <v>3</v>
      </c>
      <c r="K34" s="128">
        <v>4</v>
      </c>
      <c r="L34" s="128">
        <v>4</v>
      </c>
      <c r="M34" s="128">
        <v>3</v>
      </c>
      <c r="N34" s="128">
        <v>3</v>
      </c>
      <c r="O34" s="129" t="s">
        <v>139</v>
      </c>
    </row>
    <row r="35" spans="1:15">
      <c r="A35">
        <v>14</v>
      </c>
      <c r="B35" s="128">
        <v>30</v>
      </c>
      <c r="C35" t="s">
        <v>131</v>
      </c>
      <c r="D35" t="s">
        <v>86</v>
      </c>
      <c r="E35" t="s">
        <v>97</v>
      </c>
      <c r="F35" s="128">
        <v>4</v>
      </c>
      <c r="G35" s="128">
        <v>4</v>
      </c>
      <c r="H35" s="128">
        <v>4</v>
      </c>
      <c r="I35" s="128">
        <v>4</v>
      </c>
      <c r="J35" s="128">
        <v>3</v>
      </c>
      <c r="K35" s="128">
        <v>4</v>
      </c>
      <c r="L35" s="128">
        <v>4</v>
      </c>
      <c r="M35" s="128">
        <v>3</v>
      </c>
      <c r="N35" s="128">
        <v>4</v>
      </c>
      <c r="O35" s="129" t="s">
        <v>139</v>
      </c>
    </row>
    <row r="36" spans="1:15">
      <c r="A36">
        <v>15</v>
      </c>
      <c r="B36" s="128">
        <v>28</v>
      </c>
      <c r="C36" t="s">
        <v>131</v>
      </c>
      <c r="D36" t="s">
        <v>86</v>
      </c>
      <c r="E36" t="s">
        <v>97</v>
      </c>
      <c r="F36" s="128">
        <v>4</v>
      </c>
      <c r="G36" s="128">
        <v>4</v>
      </c>
      <c r="H36" s="128">
        <v>4</v>
      </c>
      <c r="I36" s="128">
        <v>4</v>
      </c>
      <c r="J36" s="128">
        <v>4</v>
      </c>
      <c r="K36" s="128">
        <v>4</v>
      </c>
      <c r="L36" s="128">
        <v>4</v>
      </c>
      <c r="M36" s="128">
        <v>4</v>
      </c>
      <c r="N36" s="128">
        <v>4</v>
      </c>
      <c r="O36" s="129" t="s">
        <v>145</v>
      </c>
    </row>
    <row r="37" spans="1:15">
      <c r="A37">
        <v>16</v>
      </c>
      <c r="B37" s="128">
        <v>53</v>
      </c>
      <c r="C37" t="s">
        <v>131</v>
      </c>
      <c r="D37" t="s">
        <v>86</v>
      </c>
      <c r="E37" t="s">
        <v>97</v>
      </c>
      <c r="F37" s="128">
        <v>3</v>
      </c>
      <c r="G37" s="128">
        <v>3</v>
      </c>
      <c r="H37" s="128">
        <v>4</v>
      </c>
      <c r="I37" s="128">
        <v>4</v>
      </c>
      <c r="J37" s="128">
        <v>3</v>
      </c>
      <c r="K37" s="128">
        <v>4</v>
      </c>
      <c r="L37" s="128">
        <v>4</v>
      </c>
      <c r="M37" s="128">
        <v>3</v>
      </c>
      <c r="N37" s="128">
        <v>4</v>
      </c>
      <c r="O37" s="129" t="s">
        <v>454</v>
      </c>
    </row>
    <row r="38" spans="1:15">
      <c r="A38">
        <v>17</v>
      </c>
      <c r="B38" s="128">
        <v>41</v>
      </c>
      <c r="C38" t="s">
        <v>131</v>
      </c>
      <c r="D38" t="s">
        <v>86</v>
      </c>
      <c r="E38" t="s">
        <v>97</v>
      </c>
      <c r="F38" s="128">
        <v>3</v>
      </c>
      <c r="G38" s="128">
        <v>3</v>
      </c>
      <c r="H38" s="128">
        <v>3</v>
      </c>
      <c r="I38" s="128">
        <v>3</v>
      </c>
      <c r="J38" s="128">
        <v>3</v>
      </c>
      <c r="K38" s="128">
        <v>3</v>
      </c>
      <c r="L38" s="128">
        <v>3</v>
      </c>
      <c r="M38" s="128">
        <v>3</v>
      </c>
      <c r="N38" s="128">
        <v>3</v>
      </c>
      <c r="O38" s="129" t="s">
        <v>134</v>
      </c>
    </row>
    <row r="39" spans="1:15">
      <c r="A39">
        <v>18</v>
      </c>
      <c r="B39" s="128">
        <v>49</v>
      </c>
      <c r="C39" t="s">
        <v>131</v>
      </c>
      <c r="D39" t="s">
        <v>86</v>
      </c>
      <c r="E39" t="s">
        <v>97</v>
      </c>
      <c r="F39" s="128">
        <v>4</v>
      </c>
      <c r="G39" s="128">
        <v>3</v>
      </c>
      <c r="H39" s="128">
        <v>4</v>
      </c>
      <c r="I39" s="128">
        <v>4</v>
      </c>
      <c r="J39" s="128">
        <v>3</v>
      </c>
      <c r="K39" s="128">
        <v>3</v>
      </c>
      <c r="L39" s="128">
        <v>4</v>
      </c>
      <c r="M39" s="128">
        <v>4</v>
      </c>
      <c r="N39" s="128">
        <v>4</v>
      </c>
      <c r="O39" s="129" t="s">
        <v>455</v>
      </c>
    </row>
    <row r="40" spans="1:15">
      <c r="A40">
        <v>19</v>
      </c>
      <c r="B40" s="128">
        <v>35</v>
      </c>
      <c r="C40" t="s">
        <v>131</v>
      </c>
      <c r="D40" t="s">
        <v>86</v>
      </c>
      <c r="E40" t="s">
        <v>98</v>
      </c>
      <c r="F40" s="128">
        <v>4</v>
      </c>
      <c r="G40" s="128">
        <v>4</v>
      </c>
      <c r="H40" s="128">
        <v>4</v>
      </c>
      <c r="I40" s="128">
        <v>4</v>
      </c>
      <c r="J40" s="128">
        <v>4</v>
      </c>
      <c r="K40" s="128">
        <v>4</v>
      </c>
      <c r="L40" s="128">
        <v>4</v>
      </c>
      <c r="M40" s="128">
        <v>4</v>
      </c>
      <c r="N40" s="128">
        <v>4</v>
      </c>
      <c r="O40" s="129" t="s">
        <v>456</v>
      </c>
    </row>
    <row r="41" spans="1:15">
      <c r="A41">
        <v>20</v>
      </c>
      <c r="B41" s="128">
        <v>36</v>
      </c>
      <c r="C41" t="s">
        <v>131</v>
      </c>
      <c r="D41" t="s">
        <v>86</v>
      </c>
      <c r="E41" t="s">
        <v>97</v>
      </c>
      <c r="F41" s="128">
        <v>4</v>
      </c>
      <c r="G41" s="128">
        <v>3</v>
      </c>
      <c r="H41" s="128">
        <v>3</v>
      </c>
      <c r="I41" s="128">
        <v>3</v>
      </c>
      <c r="J41" s="128">
        <v>3</v>
      </c>
      <c r="K41" s="128">
        <v>3</v>
      </c>
      <c r="L41" s="128">
        <v>3</v>
      </c>
      <c r="M41" s="128">
        <v>3</v>
      </c>
      <c r="N41" s="128">
        <v>3</v>
      </c>
      <c r="O41" s="129" t="s">
        <v>457</v>
      </c>
    </row>
    <row r="42" spans="1:15">
      <c r="A42">
        <v>21</v>
      </c>
      <c r="B42" s="128">
        <v>48</v>
      </c>
      <c r="C42" t="s">
        <v>131</v>
      </c>
      <c r="D42" t="s">
        <v>86</v>
      </c>
      <c r="E42" t="s">
        <v>97</v>
      </c>
      <c r="F42" s="128">
        <v>3</v>
      </c>
      <c r="G42" s="128">
        <v>3</v>
      </c>
      <c r="H42" s="128">
        <v>3</v>
      </c>
      <c r="I42" s="128">
        <v>3</v>
      </c>
      <c r="J42" s="128">
        <v>3</v>
      </c>
      <c r="K42" s="128">
        <v>3</v>
      </c>
      <c r="L42" s="128">
        <v>3</v>
      </c>
      <c r="M42" s="128">
        <v>3</v>
      </c>
      <c r="N42" s="128">
        <v>3</v>
      </c>
      <c r="O42" s="129" t="s">
        <v>458</v>
      </c>
    </row>
    <row r="43" spans="1:15">
      <c r="A43">
        <v>22</v>
      </c>
      <c r="B43" s="128">
        <v>35</v>
      </c>
      <c r="C43" t="s">
        <v>131</v>
      </c>
      <c r="D43" t="s">
        <v>86</v>
      </c>
      <c r="E43" t="s">
        <v>98</v>
      </c>
      <c r="F43" s="128">
        <v>4</v>
      </c>
      <c r="G43" s="128">
        <v>4</v>
      </c>
      <c r="H43" s="128">
        <v>4</v>
      </c>
      <c r="I43" s="128">
        <v>4</v>
      </c>
      <c r="J43" s="128">
        <v>4</v>
      </c>
      <c r="K43" s="128">
        <v>4</v>
      </c>
      <c r="L43" s="128">
        <v>4</v>
      </c>
      <c r="M43" s="128">
        <v>4</v>
      </c>
      <c r="N43" s="128">
        <v>4</v>
      </c>
      <c r="O43" s="129" t="s">
        <v>459</v>
      </c>
    </row>
    <row r="44" spans="1:15">
      <c r="A44">
        <v>23</v>
      </c>
      <c r="B44" s="128">
        <v>37</v>
      </c>
      <c r="C44" t="s">
        <v>131</v>
      </c>
      <c r="D44" t="s">
        <v>86</v>
      </c>
      <c r="E44" t="s">
        <v>97</v>
      </c>
      <c r="F44" s="128">
        <v>4</v>
      </c>
      <c r="G44" s="128">
        <v>4</v>
      </c>
      <c r="H44" s="128">
        <v>4</v>
      </c>
      <c r="I44" s="128">
        <v>4</v>
      </c>
      <c r="J44" s="128">
        <v>3</v>
      </c>
      <c r="K44" s="128">
        <v>4</v>
      </c>
      <c r="L44" s="128">
        <v>4</v>
      </c>
      <c r="M44" s="128">
        <v>4</v>
      </c>
      <c r="N44" s="128">
        <v>4</v>
      </c>
      <c r="O44" s="129" t="s">
        <v>460</v>
      </c>
    </row>
    <row r="45" spans="1:15">
      <c r="A45">
        <v>24</v>
      </c>
      <c r="B45" s="128">
        <v>46</v>
      </c>
      <c r="C45" t="s">
        <v>131</v>
      </c>
      <c r="D45" t="s">
        <v>86</v>
      </c>
      <c r="E45" t="s">
        <v>98</v>
      </c>
      <c r="F45" s="128">
        <v>4</v>
      </c>
      <c r="G45" s="128">
        <v>4</v>
      </c>
      <c r="H45" s="128">
        <v>4</v>
      </c>
      <c r="I45" s="128">
        <v>4</v>
      </c>
      <c r="J45" s="128">
        <v>3</v>
      </c>
      <c r="K45" s="128">
        <v>4</v>
      </c>
      <c r="L45" s="128">
        <v>4</v>
      </c>
      <c r="M45" s="128">
        <v>4</v>
      </c>
      <c r="N45" s="128">
        <v>4</v>
      </c>
      <c r="O45" s="129" t="s">
        <v>461</v>
      </c>
    </row>
    <row r="46" spans="1:15">
      <c r="A46">
        <v>25</v>
      </c>
      <c r="B46" s="128">
        <v>50</v>
      </c>
      <c r="C46" t="s">
        <v>131</v>
      </c>
      <c r="D46" t="s">
        <v>88</v>
      </c>
      <c r="E46" t="s">
        <v>97</v>
      </c>
      <c r="F46" s="128">
        <v>3</v>
      </c>
      <c r="G46" s="128">
        <v>3</v>
      </c>
      <c r="H46" s="128">
        <v>4</v>
      </c>
      <c r="I46" s="128">
        <v>4</v>
      </c>
      <c r="J46" s="128">
        <v>2</v>
      </c>
      <c r="K46" s="128">
        <v>4</v>
      </c>
      <c r="L46" s="128">
        <v>4</v>
      </c>
      <c r="M46" s="128">
        <v>3</v>
      </c>
      <c r="N46" s="128">
        <v>4</v>
      </c>
      <c r="O46" s="129" t="s">
        <v>462</v>
      </c>
    </row>
    <row r="47" spans="1:15">
      <c r="A47">
        <v>26</v>
      </c>
      <c r="B47" s="128">
        <v>30</v>
      </c>
      <c r="C47" t="s">
        <v>131</v>
      </c>
      <c r="D47" t="s">
        <v>86</v>
      </c>
      <c r="E47" t="s">
        <v>97</v>
      </c>
      <c r="F47" s="128">
        <v>3</v>
      </c>
      <c r="G47" s="128">
        <v>3</v>
      </c>
      <c r="H47" s="128">
        <v>4</v>
      </c>
      <c r="I47" s="128">
        <v>4</v>
      </c>
      <c r="J47" s="128">
        <v>2</v>
      </c>
      <c r="K47" s="128">
        <v>3</v>
      </c>
      <c r="L47" s="128">
        <v>3</v>
      </c>
      <c r="M47" s="128">
        <v>4</v>
      </c>
      <c r="N47" s="128">
        <v>4</v>
      </c>
      <c r="O47" s="129" t="s">
        <v>463</v>
      </c>
    </row>
    <row r="48" spans="1:15">
      <c r="A48">
        <v>27</v>
      </c>
      <c r="B48" s="128">
        <v>26</v>
      </c>
      <c r="C48" t="s">
        <v>131</v>
      </c>
      <c r="D48" t="s">
        <v>86</v>
      </c>
      <c r="E48" t="s">
        <v>97</v>
      </c>
      <c r="F48" s="128">
        <v>4</v>
      </c>
      <c r="G48" s="128">
        <v>3</v>
      </c>
      <c r="H48" s="128">
        <v>4</v>
      </c>
      <c r="I48" s="128">
        <v>4</v>
      </c>
      <c r="J48" s="128">
        <v>3</v>
      </c>
      <c r="K48" s="128">
        <v>4</v>
      </c>
      <c r="L48" s="128">
        <v>4</v>
      </c>
      <c r="M48" s="128">
        <v>4</v>
      </c>
      <c r="N48" s="128">
        <v>4</v>
      </c>
      <c r="O48" s="129" t="s">
        <v>134</v>
      </c>
    </row>
    <row r="49" spans="1:15">
      <c r="A49">
        <v>28</v>
      </c>
      <c r="B49" s="128">
        <v>31</v>
      </c>
      <c r="C49" t="s">
        <v>131</v>
      </c>
      <c r="D49" t="s">
        <v>86</v>
      </c>
      <c r="E49" t="s">
        <v>98</v>
      </c>
      <c r="F49" s="128">
        <v>4</v>
      </c>
      <c r="G49" s="128">
        <v>4</v>
      </c>
      <c r="H49" s="128">
        <v>4</v>
      </c>
      <c r="I49" s="128">
        <v>4</v>
      </c>
      <c r="J49" s="128">
        <v>3</v>
      </c>
      <c r="K49" s="128">
        <v>4</v>
      </c>
      <c r="L49" s="128">
        <v>4</v>
      </c>
      <c r="M49" s="128">
        <v>4</v>
      </c>
      <c r="N49" s="128">
        <v>4</v>
      </c>
      <c r="O49" s="129" t="s">
        <v>134</v>
      </c>
    </row>
    <row r="50" spans="1:15">
      <c r="A50">
        <v>29</v>
      </c>
      <c r="B50" s="128">
        <v>49</v>
      </c>
      <c r="C50" t="s">
        <v>131</v>
      </c>
      <c r="D50" t="s">
        <v>88</v>
      </c>
      <c r="E50" t="s">
        <v>97</v>
      </c>
      <c r="F50" s="128">
        <v>4</v>
      </c>
      <c r="G50" s="128">
        <v>4</v>
      </c>
      <c r="H50" s="128">
        <v>4</v>
      </c>
      <c r="I50" s="128">
        <v>4</v>
      </c>
      <c r="J50" s="128">
        <v>3</v>
      </c>
      <c r="K50" s="128">
        <v>4</v>
      </c>
      <c r="L50" s="128">
        <v>4</v>
      </c>
      <c r="M50" s="128">
        <v>4</v>
      </c>
      <c r="N50" s="128">
        <v>4</v>
      </c>
      <c r="O50" s="129" t="s">
        <v>464</v>
      </c>
    </row>
    <row r="51" spans="1:15">
      <c r="A51">
        <v>30</v>
      </c>
      <c r="B51" s="128">
        <v>49</v>
      </c>
      <c r="C51" t="s">
        <v>131</v>
      </c>
      <c r="D51" t="s">
        <v>88</v>
      </c>
      <c r="E51" t="s">
        <v>97</v>
      </c>
      <c r="F51" s="128">
        <v>4</v>
      </c>
      <c r="G51" s="128">
        <v>4</v>
      </c>
      <c r="H51" s="128">
        <v>4</v>
      </c>
      <c r="I51" s="128">
        <v>4</v>
      </c>
      <c r="J51" s="128">
        <v>3</v>
      </c>
      <c r="K51" s="128">
        <v>4</v>
      </c>
      <c r="L51" s="128">
        <v>4</v>
      </c>
      <c r="M51" s="128">
        <v>4</v>
      </c>
      <c r="N51" s="128">
        <v>4</v>
      </c>
      <c r="O51" s="129" t="s">
        <v>465</v>
      </c>
    </row>
    <row r="52" spans="1:15">
      <c r="A52">
        <v>31</v>
      </c>
      <c r="B52" s="128">
        <v>37</v>
      </c>
      <c r="C52" t="s">
        <v>131</v>
      </c>
      <c r="D52" t="s">
        <v>86</v>
      </c>
      <c r="E52" t="s">
        <v>98</v>
      </c>
      <c r="F52" s="128">
        <v>3</v>
      </c>
      <c r="G52" s="128">
        <v>3</v>
      </c>
      <c r="H52" s="128">
        <v>3</v>
      </c>
      <c r="I52" s="128">
        <v>4</v>
      </c>
      <c r="J52" s="128">
        <v>3</v>
      </c>
      <c r="K52" s="128">
        <v>3</v>
      </c>
      <c r="L52" s="128">
        <v>3</v>
      </c>
      <c r="M52" s="128">
        <v>3</v>
      </c>
      <c r="N52" s="128">
        <v>3</v>
      </c>
      <c r="O52" s="129" t="s">
        <v>466</v>
      </c>
    </row>
    <row r="53" spans="1:15">
      <c r="A53">
        <v>32</v>
      </c>
      <c r="B53" s="128">
        <v>47</v>
      </c>
      <c r="C53" t="s">
        <v>131</v>
      </c>
      <c r="D53" t="s">
        <v>86</v>
      </c>
      <c r="E53" t="s">
        <v>98</v>
      </c>
      <c r="F53" s="128">
        <v>3</v>
      </c>
      <c r="G53" s="128">
        <v>3</v>
      </c>
      <c r="H53" s="128">
        <v>4</v>
      </c>
      <c r="I53" s="128">
        <v>4</v>
      </c>
      <c r="J53" s="128">
        <v>3</v>
      </c>
      <c r="K53" s="128">
        <v>4</v>
      </c>
      <c r="L53" s="128">
        <v>4</v>
      </c>
      <c r="M53" s="128">
        <v>4</v>
      </c>
      <c r="N53" s="128">
        <v>4</v>
      </c>
      <c r="O53" s="129" t="s">
        <v>467</v>
      </c>
    </row>
    <row r="54" spans="1:15">
      <c r="A54">
        <v>33</v>
      </c>
      <c r="B54" s="128">
        <v>35</v>
      </c>
      <c r="C54" t="s">
        <v>131</v>
      </c>
      <c r="D54" t="s">
        <v>86</v>
      </c>
      <c r="E54" t="s">
        <v>97</v>
      </c>
      <c r="F54" s="128">
        <v>3</v>
      </c>
      <c r="G54" s="128">
        <v>3</v>
      </c>
      <c r="H54" s="128">
        <v>3</v>
      </c>
      <c r="I54" s="128">
        <v>3</v>
      </c>
      <c r="J54" s="128">
        <v>3</v>
      </c>
      <c r="K54" s="128">
        <v>3</v>
      </c>
      <c r="L54" s="128">
        <v>3</v>
      </c>
      <c r="M54" s="128">
        <v>3</v>
      </c>
      <c r="N54" s="128">
        <v>3</v>
      </c>
      <c r="O54" s="129" t="s">
        <v>145</v>
      </c>
    </row>
    <row r="55" spans="1:15">
      <c r="A55">
        <v>34</v>
      </c>
      <c r="B55" s="128">
        <v>36</v>
      </c>
      <c r="C55" t="s">
        <v>131</v>
      </c>
      <c r="D55" t="s">
        <v>86</v>
      </c>
      <c r="E55" t="s">
        <v>97</v>
      </c>
      <c r="F55" s="128">
        <v>4</v>
      </c>
      <c r="G55" s="128">
        <v>4</v>
      </c>
      <c r="H55" s="128">
        <v>4</v>
      </c>
      <c r="I55" s="128">
        <v>4</v>
      </c>
      <c r="J55" s="128">
        <v>4</v>
      </c>
      <c r="K55" s="128">
        <v>4</v>
      </c>
      <c r="L55" s="128">
        <v>4</v>
      </c>
      <c r="M55" s="128">
        <v>4</v>
      </c>
      <c r="N55" s="128">
        <v>4</v>
      </c>
      <c r="O55" s="129" t="s">
        <v>22</v>
      </c>
    </row>
    <row r="56" spans="1:15">
      <c r="A56">
        <v>35</v>
      </c>
      <c r="B56" s="128">
        <v>30</v>
      </c>
      <c r="C56" t="s">
        <v>131</v>
      </c>
      <c r="D56" t="s">
        <v>86</v>
      </c>
      <c r="E56" t="s">
        <v>97</v>
      </c>
      <c r="F56" s="128">
        <v>4</v>
      </c>
      <c r="G56" s="128">
        <v>3</v>
      </c>
      <c r="H56" s="128">
        <v>3</v>
      </c>
      <c r="I56" s="128">
        <v>3</v>
      </c>
      <c r="J56" s="128">
        <v>3</v>
      </c>
      <c r="K56" s="128">
        <v>3</v>
      </c>
      <c r="L56" s="128">
        <v>3</v>
      </c>
      <c r="M56" s="128">
        <v>3</v>
      </c>
      <c r="N56" s="128">
        <v>3</v>
      </c>
      <c r="O56" s="129" t="s">
        <v>22</v>
      </c>
    </row>
    <row r="57" spans="1:15">
      <c r="A57">
        <v>36</v>
      </c>
      <c r="B57" s="128">
        <v>36</v>
      </c>
      <c r="C57" t="s">
        <v>131</v>
      </c>
      <c r="D57" t="s">
        <v>88</v>
      </c>
      <c r="E57" t="s">
        <v>97</v>
      </c>
      <c r="F57" s="128">
        <v>3</v>
      </c>
      <c r="G57" s="128">
        <v>3</v>
      </c>
      <c r="H57" s="128">
        <v>3</v>
      </c>
      <c r="I57" s="128">
        <v>3</v>
      </c>
      <c r="J57" s="128">
        <v>1</v>
      </c>
      <c r="K57" s="128">
        <v>3</v>
      </c>
      <c r="L57" s="128">
        <v>3</v>
      </c>
      <c r="M57" s="128">
        <v>3</v>
      </c>
      <c r="N57" s="128">
        <v>3</v>
      </c>
      <c r="O57" s="129" t="s">
        <v>468</v>
      </c>
    </row>
    <row r="58" spans="1:15">
      <c r="A58">
        <v>37</v>
      </c>
      <c r="B58" s="128">
        <v>52</v>
      </c>
      <c r="C58" t="s">
        <v>131</v>
      </c>
      <c r="D58" t="s">
        <v>86</v>
      </c>
      <c r="E58" t="s">
        <v>97</v>
      </c>
      <c r="F58" s="128">
        <v>3</v>
      </c>
      <c r="G58" s="128">
        <v>4</v>
      </c>
      <c r="H58" s="128">
        <v>4</v>
      </c>
      <c r="I58" s="128">
        <v>4</v>
      </c>
      <c r="J58" s="128">
        <v>3</v>
      </c>
      <c r="K58" s="128">
        <v>4</v>
      </c>
      <c r="L58" s="128">
        <v>4</v>
      </c>
      <c r="M58" s="128">
        <v>4</v>
      </c>
      <c r="N58" s="128">
        <v>4</v>
      </c>
      <c r="O58" s="129" t="s">
        <v>22</v>
      </c>
    </row>
    <row r="59" spans="1:15">
      <c r="A59">
        <v>38</v>
      </c>
      <c r="B59" s="128">
        <v>53</v>
      </c>
      <c r="C59" t="s">
        <v>131</v>
      </c>
      <c r="D59" t="s">
        <v>137</v>
      </c>
      <c r="E59" t="s">
        <v>97</v>
      </c>
      <c r="F59" s="128">
        <v>3</v>
      </c>
      <c r="G59" s="128">
        <v>4</v>
      </c>
      <c r="H59" s="128">
        <v>4</v>
      </c>
      <c r="I59" s="128">
        <v>4</v>
      </c>
      <c r="J59" s="128">
        <v>4</v>
      </c>
      <c r="K59" s="128">
        <v>4</v>
      </c>
      <c r="L59" s="128">
        <v>4</v>
      </c>
      <c r="M59" s="128">
        <v>4</v>
      </c>
      <c r="N59" s="128">
        <v>4</v>
      </c>
      <c r="O59" s="129" t="s">
        <v>469</v>
      </c>
    </row>
    <row r="60" spans="1:15">
      <c r="A60">
        <v>39</v>
      </c>
      <c r="B60" s="128">
        <v>53</v>
      </c>
      <c r="C60" t="s">
        <v>131</v>
      </c>
      <c r="D60" t="s">
        <v>137</v>
      </c>
      <c r="E60" t="s">
        <v>97</v>
      </c>
      <c r="F60" s="128">
        <v>3</v>
      </c>
      <c r="G60" s="128">
        <v>4</v>
      </c>
      <c r="H60" s="128">
        <v>4</v>
      </c>
      <c r="I60" s="128">
        <v>4</v>
      </c>
      <c r="J60" s="128">
        <v>4</v>
      </c>
      <c r="K60" s="128">
        <v>4</v>
      </c>
      <c r="L60" s="128">
        <v>4</v>
      </c>
      <c r="M60" s="128">
        <v>4</v>
      </c>
      <c r="N60" s="128">
        <v>4</v>
      </c>
      <c r="O60" s="129" t="s">
        <v>469</v>
      </c>
    </row>
    <row r="61" spans="1:15">
      <c r="A61">
        <v>40</v>
      </c>
      <c r="B61" s="128">
        <v>53</v>
      </c>
      <c r="C61" t="s">
        <v>131</v>
      </c>
      <c r="D61" t="s">
        <v>137</v>
      </c>
      <c r="E61" t="s">
        <v>97</v>
      </c>
      <c r="F61" s="128">
        <v>4</v>
      </c>
      <c r="G61" s="128">
        <v>4</v>
      </c>
      <c r="H61" s="128">
        <v>4</v>
      </c>
      <c r="I61" s="128">
        <v>4</v>
      </c>
      <c r="J61" s="128">
        <v>2</v>
      </c>
      <c r="K61" s="128">
        <v>4</v>
      </c>
      <c r="L61" s="128">
        <v>4</v>
      </c>
      <c r="M61" s="128">
        <v>4</v>
      </c>
      <c r="N61" s="128">
        <v>4</v>
      </c>
      <c r="O61" s="129" t="s">
        <v>470</v>
      </c>
    </row>
    <row r="62" spans="1:15">
      <c r="A62">
        <v>41</v>
      </c>
      <c r="B62" s="128">
        <v>41</v>
      </c>
      <c r="C62" t="s">
        <v>131</v>
      </c>
      <c r="D62" t="s">
        <v>86</v>
      </c>
      <c r="E62" t="s">
        <v>97</v>
      </c>
      <c r="F62" s="128">
        <v>3</v>
      </c>
      <c r="G62" s="128">
        <v>3</v>
      </c>
      <c r="H62" s="128">
        <v>3</v>
      </c>
      <c r="I62" s="128">
        <v>3</v>
      </c>
      <c r="J62" s="128">
        <v>3</v>
      </c>
      <c r="K62" s="128">
        <v>3</v>
      </c>
      <c r="L62" s="128">
        <v>3</v>
      </c>
      <c r="M62" s="128">
        <v>3</v>
      </c>
      <c r="N62" s="128">
        <v>3</v>
      </c>
      <c r="O62" s="129" t="s">
        <v>139</v>
      </c>
    </row>
    <row r="63" spans="1:15">
      <c r="A63">
        <v>42</v>
      </c>
      <c r="B63" s="128">
        <v>41</v>
      </c>
      <c r="C63" t="s">
        <v>131</v>
      </c>
      <c r="D63" t="s">
        <v>88</v>
      </c>
      <c r="E63" t="s">
        <v>97</v>
      </c>
      <c r="F63" s="128">
        <v>3</v>
      </c>
      <c r="G63" s="128">
        <v>4</v>
      </c>
      <c r="H63" s="128">
        <v>4</v>
      </c>
      <c r="I63" s="128">
        <v>4</v>
      </c>
      <c r="J63" s="128">
        <v>3</v>
      </c>
      <c r="K63" s="128">
        <v>4</v>
      </c>
      <c r="L63" s="128">
        <v>4</v>
      </c>
      <c r="M63" s="128">
        <v>4</v>
      </c>
      <c r="N63" s="128">
        <v>4</v>
      </c>
      <c r="O63" s="129" t="s">
        <v>229</v>
      </c>
    </row>
    <row r="64" spans="1:15">
      <c r="A64">
        <v>43</v>
      </c>
      <c r="B64" s="128">
        <v>31</v>
      </c>
      <c r="C64" t="s">
        <v>131</v>
      </c>
      <c r="D64" t="s">
        <v>86</v>
      </c>
      <c r="E64" t="s">
        <v>97</v>
      </c>
      <c r="F64" s="128">
        <v>3</v>
      </c>
      <c r="G64" s="128">
        <v>4</v>
      </c>
      <c r="H64" s="128">
        <v>4</v>
      </c>
      <c r="I64" s="128">
        <v>4</v>
      </c>
      <c r="J64" s="128">
        <v>4</v>
      </c>
      <c r="K64" s="128">
        <v>4</v>
      </c>
      <c r="L64" s="128">
        <v>4</v>
      </c>
      <c r="M64" s="128">
        <v>3</v>
      </c>
      <c r="N64" s="128">
        <v>4</v>
      </c>
      <c r="O64" s="129" t="s">
        <v>148</v>
      </c>
    </row>
    <row r="65" spans="1:15">
      <c r="A65">
        <v>44</v>
      </c>
      <c r="B65" s="128">
        <v>29</v>
      </c>
      <c r="C65" t="s">
        <v>131</v>
      </c>
      <c r="D65" t="s">
        <v>86</v>
      </c>
      <c r="E65" t="s">
        <v>97</v>
      </c>
      <c r="F65" s="128">
        <v>3</v>
      </c>
      <c r="G65" s="128">
        <v>3</v>
      </c>
      <c r="H65" s="128">
        <v>3</v>
      </c>
      <c r="I65" s="128">
        <v>3</v>
      </c>
      <c r="J65" s="128">
        <v>3</v>
      </c>
      <c r="K65" s="128">
        <v>3</v>
      </c>
      <c r="L65" s="128">
        <v>3</v>
      </c>
      <c r="M65" s="128">
        <v>3</v>
      </c>
      <c r="N65" s="128">
        <v>3</v>
      </c>
      <c r="O65" s="129" t="s">
        <v>22</v>
      </c>
    </row>
    <row r="66" spans="1:15">
      <c r="A66">
        <v>45</v>
      </c>
      <c r="B66" s="128">
        <v>39</v>
      </c>
      <c r="C66" t="s">
        <v>131</v>
      </c>
      <c r="D66" t="s">
        <v>86</v>
      </c>
      <c r="E66" t="s">
        <v>97</v>
      </c>
      <c r="F66" s="128">
        <v>4</v>
      </c>
      <c r="G66" s="128">
        <v>4</v>
      </c>
      <c r="H66" s="128">
        <v>4</v>
      </c>
      <c r="I66" s="128">
        <v>4</v>
      </c>
      <c r="J66" s="128">
        <v>4</v>
      </c>
      <c r="K66" s="128">
        <v>4</v>
      </c>
      <c r="L66" s="128">
        <v>4</v>
      </c>
      <c r="M66" s="128">
        <v>4</v>
      </c>
      <c r="N66" s="128">
        <v>4</v>
      </c>
      <c r="O66" s="129" t="s">
        <v>145</v>
      </c>
    </row>
    <row r="67" spans="1:15">
      <c r="A67">
        <v>46</v>
      </c>
      <c r="B67" s="128">
        <v>49</v>
      </c>
      <c r="C67" t="s">
        <v>131</v>
      </c>
      <c r="D67" t="s">
        <v>86</v>
      </c>
      <c r="E67" t="s">
        <v>97</v>
      </c>
      <c r="F67" s="128">
        <v>3</v>
      </c>
      <c r="G67" s="128">
        <v>3</v>
      </c>
      <c r="H67" s="128">
        <v>3</v>
      </c>
      <c r="I67" s="128">
        <v>3</v>
      </c>
      <c r="J67" s="128">
        <v>3</v>
      </c>
      <c r="K67" s="128">
        <v>3</v>
      </c>
      <c r="L67" s="128">
        <v>3</v>
      </c>
      <c r="M67" s="128">
        <v>3</v>
      </c>
      <c r="N67" s="128">
        <v>3</v>
      </c>
      <c r="O67" s="129" t="s">
        <v>22</v>
      </c>
    </row>
    <row r="68" spans="1:15">
      <c r="A68">
        <v>47</v>
      </c>
      <c r="B68" s="128">
        <v>37</v>
      </c>
      <c r="C68" t="s">
        <v>131</v>
      </c>
      <c r="D68" t="s">
        <v>86</v>
      </c>
      <c r="E68" t="s">
        <v>97</v>
      </c>
      <c r="F68" s="128">
        <v>3</v>
      </c>
      <c r="G68" s="128">
        <v>4</v>
      </c>
      <c r="H68" s="128">
        <v>4</v>
      </c>
      <c r="I68" s="128">
        <v>4</v>
      </c>
      <c r="J68" s="128">
        <v>4</v>
      </c>
      <c r="K68" s="128">
        <v>4</v>
      </c>
      <c r="L68" s="128">
        <v>4</v>
      </c>
      <c r="M68" s="128">
        <v>4</v>
      </c>
      <c r="N68" s="128">
        <v>4</v>
      </c>
      <c r="O68" s="129" t="s">
        <v>134</v>
      </c>
    </row>
    <row r="69" spans="1:15">
      <c r="A69">
        <v>48</v>
      </c>
      <c r="B69" s="128">
        <v>24</v>
      </c>
      <c r="C69" t="s">
        <v>131</v>
      </c>
      <c r="D69" t="s">
        <v>88</v>
      </c>
      <c r="E69" t="s">
        <v>99</v>
      </c>
      <c r="F69" s="128">
        <v>4</v>
      </c>
      <c r="G69" s="128">
        <v>4</v>
      </c>
      <c r="H69" s="128">
        <v>4</v>
      </c>
      <c r="I69" s="128">
        <v>4</v>
      </c>
      <c r="J69" s="128">
        <v>4</v>
      </c>
      <c r="K69" s="128">
        <v>4</v>
      </c>
      <c r="L69" s="128">
        <v>4</v>
      </c>
      <c r="M69" s="128">
        <v>4</v>
      </c>
      <c r="N69" s="128">
        <v>4</v>
      </c>
      <c r="O69" s="129" t="s">
        <v>471</v>
      </c>
    </row>
    <row r="70" spans="1:15">
      <c r="A70">
        <v>49</v>
      </c>
      <c r="B70" s="128">
        <v>26</v>
      </c>
      <c r="C70" t="s">
        <v>135</v>
      </c>
      <c r="D70" t="s">
        <v>88</v>
      </c>
      <c r="E70" t="s">
        <v>99</v>
      </c>
      <c r="F70" s="128">
        <v>4</v>
      </c>
      <c r="G70" s="128">
        <v>4</v>
      </c>
      <c r="H70" s="128">
        <v>4</v>
      </c>
      <c r="I70" s="128">
        <v>4</v>
      </c>
      <c r="J70" s="128">
        <v>4</v>
      </c>
      <c r="K70" s="128">
        <v>4</v>
      </c>
      <c r="L70" s="128">
        <v>4</v>
      </c>
      <c r="M70" s="128">
        <v>4</v>
      </c>
      <c r="N70" s="128">
        <v>4</v>
      </c>
      <c r="O70" s="129" t="s">
        <v>394</v>
      </c>
    </row>
    <row r="71" spans="1:15">
      <c r="A71">
        <v>50</v>
      </c>
      <c r="B71" s="128">
        <v>25</v>
      </c>
      <c r="C71" t="s">
        <v>131</v>
      </c>
      <c r="D71" t="s">
        <v>88</v>
      </c>
      <c r="E71" t="s">
        <v>99</v>
      </c>
      <c r="F71" s="128">
        <v>4</v>
      </c>
      <c r="G71" s="128">
        <v>4</v>
      </c>
      <c r="H71" s="128">
        <v>4</v>
      </c>
      <c r="I71" s="128">
        <v>4</v>
      </c>
      <c r="J71" s="128">
        <v>4</v>
      </c>
      <c r="K71" s="128">
        <v>4</v>
      </c>
      <c r="L71" s="128">
        <v>4</v>
      </c>
      <c r="M71" s="128">
        <v>4</v>
      </c>
      <c r="N71" s="128">
        <v>4</v>
      </c>
      <c r="O71" s="129" t="s">
        <v>472</v>
      </c>
    </row>
    <row r="72" spans="1:15">
      <c r="A72">
        <v>51</v>
      </c>
      <c r="B72" s="128">
        <v>24</v>
      </c>
      <c r="C72" t="s">
        <v>131</v>
      </c>
      <c r="D72" t="s">
        <v>88</v>
      </c>
      <c r="E72" t="s">
        <v>99</v>
      </c>
      <c r="F72" s="128">
        <v>4</v>
      </c>
      <c r="G72" s="128">
        <v>4</v>
      </c>
      <c r="H72" s="128">
        <v>4</v>
      </c>
      <c r="I72" s="128">
        <v>4</v>
      </c>
      <c r="J72" s="128">
        <v>4</v>
      </c>
      <c r="K72" s="128">
        <v>4</v>
      </c>
      <c r="L72" s="128">
        <v>4</v>
      </c>
      <c r="M72" s="128">
        <v>4</v>
      </c>
      <c r="N72" s="128">
        <v>4</v>
      </c>
      <c r="O72" s="129" t="s">
        <v>145</v>
      </c>
    </row>
    <row r="73" spans="1:15">
      <c r="A73">
        <v>52</v>
      </c>
      <c r="B73" s="128">
        <v>31</v>
      </c>
      <c r="C73" t="s">
        <v>135</v>
      </c>
      <c r="D73" t="s">
        <v>88</v>
      </c>
      <c r="E73" t="s">
        <v>97</v>
      </c>
      <c r="F73" s="128">
        <v>4</v>
      </c>
      <c r="G73" s="128">
        <v>4</v>
      </c>
      <c r="H73" s="128">
        <v>3</v>
      </c>
      <c r="I73" s="128">
        <v>3</v>
      </c>
      <c r="J73" s="128">
        <v>3</v>
      </c>
      <c r="K73" s="128">
        <v>4</v>
      </c>
      <c r="L73" s="128">
        <v>3</v>
      </c>
      <c r="M73" s="128">
        <v>4</v>
      </c>
      <c r="N73" s="128">
        <v>4</v>
      </c>
      <c r="O73" s="129" t="s">
        <v>473</v>
      </c>
    </row>
    <row r="74" spans="1:15">
      <c r="A74">
        <v>53</v>
      </c>
      <c r="B74" s="128">
        <v>46</v>
      </c>
      <c r="C74" t="s">
        <v>131</v>
      </c>
      <c r="D74" t="s">
        <v>86</v>
      </c>
      <c r="E74" t="s">
        <v>97</v>
      </c>
      <c r="F74" s="128">
        <v>4</v>
      </c>
      <c r="G74" s="128">
        <v>4</v>
      </c>
      <c r="H74" s="128">
        <v>4</v>
      </c>
      <c r="I74" s="128">
        <v>4</v>
      </c>
      <c r="J74" s="128">
        <v>4</v>
      </c>
      <c r="K74" s="128">
        <v>4</v>
      </c>
      <c r="L74" s="128">
        <v>4</v>
      </c>
      <c r="M74" s="128">
        <v>4</v>
      </c>
      <c r="N74" s="128">
        <v>4</v>
      </c>
      <c r="O74" s="129" t="s">
        <v>134</v>
      </c>
    </row>
    <row r="75" spans="1:15">
      <c r="A75">
        <v>54</v>
      </c>
      <c r="B75" s="128">
        <v>31</v>
      </c>
      <c r="C75" t="s">
        <v>135</v>
      </c>
      <c r="D75" t="s">
        <v>88</v>
      </c>
      <c r="E75" t="s">
        <v>97</v>
      </c>
      <c r="F75" s="128">
        <v>4</v>
      </c>
      <c r="G75" s="128">
        <v>4</v>
      </c>
      <c r="H75" s="128">
        <v>4</v>
      </c>
      <c r="I75" s="128">
        <v>3</v>
      </c>
      <c r="J75" s="128">
        <v>4</v>
      </c>
      <c r="K75" s="128">
        <v>4</v>
      </c>
      <c r="L75" s="128">
        <v>4</v>
      </c>
      <c r="M75" s="128">
        <v>4</v>
      </c>
      <c r="N75" s="128">
        <v>4</v>
      </c>
      <c r="O75" s="129" t="s">
        <v>394</v>
      </c>
    </row>
  </sheetData>
  <autoFilter ref="C21:E21" xr:uid="{00000000-0009-0000-0000-000010000000}"/>
  <mergeCells count="4">
    <mergeCell ref="D1:K1"/>
    <mergeCell ref="D2:K2"/>
    <mergeCell ref="A4:D4"/>
    <mergeCell ref="A20:N2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dimension ref="A1:O61"/>
  <sheetViews>
    <sheetView topLeftCell="E39" zoomScale="87" zoomScaleNormal="87" workbookViewId="0">
      <selection activeCell="O59" sqref="O59"/>
    </sheetView>
  </sheetViews>
  <sheetFormatPr defaultColWidth="9" defaultRowHeight="14.4"/>
  <cols>
    <col min="1" max="1" width="5.44140625" customWidth="1"/>
    <col min="2" max="2" width="20.109375" customWidth="1"/>
    <col min="3" max="3" width="22.109375" customWidth="1"/>
    <col min="4" max="4" width="19.44140625" customWidth="1"/>
    <col min="5" max="5" width="22.44140625" customWidth="1"/>
    <col min="15" max="15" width="59.33203125" style="19" customWidth="1"/>
  </cols>
  <sheetData>
    <row r="1" spans="1:11" ht="18">
      <c r="A1" s="1"/>
      <c r="B1" s="1"/>
      <c r="C1" s="1"/>
      <c r="D1" s="174" t="s">
        <v>218</v>
      </c>
      <c r="E1" s="174"/>
      <c r="F1" s="174"/>
      <c r="G1" s="174"/>
      <c r="H1" s="174"/>
      <c r="I1" s="174"/>
      <c r="J1" s="174"/>
      <c r="K1" s="174"/>
    </row>
    <row r="2" spans="1:11" ht="18">
      <c r="A2" s="1"/>
      <c r="B2" s="1"/>
      <c r="C2" s="1"/>
      <c r="D2" s="174" t="s">
        <v>219</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4</v>
      </c>
      <c r="E6" s="11">
        <f>+D6/40</f>
        <v>0.1</v>
      </c>
    </row>
    <row r="7" spans="1:11">
      <c r="A7" s="12"/>
      <c r="B7" s="13"/>
      <c r="C7" s="14" t="s">
        <v>77</v>
      </c>
      <c r="D7" s="12">
        <f>COUNTIF(C22:C1000,"Perempuan")</f>
        <v>36</v>
      </c>
      <c r="E7" s="11">
        <f>+D7/40</f>
        <v>0.9</v>
      </c>
    </row>
    <row r="8" spans="1:11">
      <c r="A8" s="12">
        <v>2</v>
      </c>
      <c r="B8" s="13" t="s">
        <v>79</v>
      </c>
      <c r="C8" s="14" t="s">
        <v>80</v>
      </c>
      <c r="D8" s="12">
        <f>COUNTIF(D22:D1000,"SD Kebawah")</f>
        <v>0</v>
      </c>
      <c r="E8" s="11">
        <f>+D8/40</f>
        <v>0</v>
      </c>
    </row>
    <row r="9" spans="1:11">
      <c r="A9" s="12"/>
      <c r="B9" s="13"/>
      <c r="C9" s="14" t="s">
        <v>82</v>
      </c>
      <c r="D9" s="12">
        <f>COUNTIF(D22:D1000,"SLTP")</f>
        <v>0</v>
      </c>
      <c r="E9" s="11">
        <f t="shared" ref="E9:E18" si="0">+D9/40</f>
        <v>0</v>
      </c>
    </row>
    <row r="10" spans="1:11">
      <c r="A10" s="12"/>
      <c r="B10" s="13"/>
      <c r="C10" s="14" t="s">
        <v>84</v>
      </c>
      <c r="D10" s="12">
        <f>COUNTIF(D22:D1000,"SLTA")</f>
        <v>0</v>
      </c>
      <c r="E10" s="11">
        <f t="shared" si="0"/>
        <v>0</v>
      </c>
    </row>
    <row r="11" spans="1:11">
      <c r="A11" s="12"/>
      <c r="B11" s="13"/>
      <c r="C11" s="14" t="s">
        <v>86</v>
      </c>
      <c r="D11" s="12">
        <f>COUNTIF(D22:D1000,"D1 - D3 - D4")</f>
        <v>14</v>
      </c>
      <c r="E11" s="11">
        <f t="shared" si="0"/>
        <v>0.35</v>
      </c>
    </row>
    <row r="12" spans="1:11">
      <c r="A12" s="12"/>
      <c r="B12" s="13"/>
      <c r="C12" s="14" t="s">
        <v>88</v>
      </c>
      <c r="D12" s="12">
        <f>COUNTIF(D22:D1000,"S-1")</f>
        <v>23</v>
      </c>
      <c r="E12" s="11">
        <f t="shared" si="0"/>
        <v>0.57499999999999996</v>
      </c>
    </row>
    <row r="13" spans="1:11">
      <c r="A13" s="12"/>
      <c r="B13" s="13"/>
      <c r="C13" s="14" t="s">
        <v>89</v>
      </c>
      <c r="D13" s="12">
        <f>COUNTIF(D22:D1000,"S-2 ke atas")</f>
        <v>3</v>
      </c>
      <c r="E13" s="11">
        <f t="shared" si="0"/>
        <v>7.4999999999999997E-2</v>
      </c>
    </row>
    <row r="14" spans="1:11">
      <c r="A14" s="12">
        <v>3</v>
      </c>
      <c r="B14" s="13" t="s">
        <v>91</v>
      </c>
      <c r="C14" s="4" t="s">
        <v>97</v>
      </c>
      <c r="D14" s="15">
        <f>COUNTIF(E22:E1000,"Instansi Pemkab Sleman")</f>
        <v>36</v>
      </c>
      <c r="E14" s="11">
        <f t="shared" si="0"/>
        <v>0.9</v>
      </c>
    </row>
    <row r="15" spans="1:11">
      <c r="A15" s="16"/>
      <c r="B15" s="17"/>
      <c r="C15" s="4" t="s">
        <v>98</v>
      </c>
      <c r="D15" s="15">
        <f>COUNTIF(E22:E1000,"Pegawai Swasta")</f>
        <v>0</v>
      </c>
      <c r="E15" s="11">
        <f t="shared" si="0"/>
        <v>0</v>
      </c>
    </row>
    <row r="16" spans="1:11">
      <c r="A16" s="16"/>
      <c r="B16" s="17"/>
      <c r="C16" s="4" t="s">
        <v>99</v>
      </c>
      <c r="D16" s="15">
        <f>COUNTIF(E22:E1000,"Akademisi")</f>
        <v>0</v>
      </c>
      <c r="E16" s="11">
        <f t="shared" si="0"/>
        <v>0</v>
      </c>
    </row>
    <row r="17" spans="1:15">
      <c r="A17" s="12"/>
      <c r="B17" s="13"/>
      <c r="C17" s="4" t="s">
        <v>100</v>
      </c>
      <c r="D17" s="15">
        <f>COUNTIF(E22:E1000,"Masyarakat")</f>
        <v>0</v>
      </c>
      <c r="E17" s="11">
        <f t="shared" si="0"/>
        <v>0</v>
      </c>
    </row>
    <row r="18" spans="1:15">
      <c r="A18" s="12"/>
      <c r="B18" s="13"/>
      <c r="C18" s="14" t="s">
        <v>95</v>
      </c>
      <c r="D18" s="15">
        <f>COUNTIF(E22:E1000,"Lainnya")</f>
        <v>4</v>
      </c>
      <c r="E18" s="11">
        <f t="shared" si="0"/>
        <v>0.1</v>
      </c>
    </row>
    <row r="19" spans="1:15">
      <c r="A19" s="97"/>
      <c r="B19" s="121"/>
      <c r="C19" s="98"/>
      <c r="D19" s="122"/>
      <c r="E19" s="123"/>
      <c r="F19" s="5">
        <f>AVERAGE(F22:F1000)</f>
        <v>3.35</v>
      </c>
      <c r="G19" s="5">
        <f t="shared" ref="G19:N19" si="1">AVERAGE(G22:G1000)</f>
        <v>3.3250000000000002</v>
      </c>
      <c r="H19" s="5">
        <f t="shared" si="1"/>
        <v>3.375</v>
      </c>
      <c r="I19" s="5">
        <f t="shared" si="1"/>
        <v>3.375</v>
      </c>
      <c r="J19" s="5">
        <f t="shared" si="1"/>
        <v>3.3</v>
      </c>
      <c r="K19" s="5">
        <f t="shared" si="1"/>
        <v>3.375</v>
      </c>
      <c r="L19" s="5">
        <f t="shared" si="1"/>
        <v>3.3250000000000002</v>
      </c>
      <c r="M19" s="5">
        <f t="shared" si="1"/>
        <v>3.3250000000000002</v>
      </c>
      <c r="N19" s="5">
        <f t="shared" si="1"/>
        <v>3.3250000000000002</v>
      </c>
    </row>
    <row r="20" spans="1:15">
      <c r="A20" s="177" t="s">
        <v>124</v>
      </c>
      <c r="B20" s="178"/>
      <c r="C20" s="178"/>
      <c r="D20" s="178"/>
      <c r="E20" s="178"/>
      <c r="F20" s="178"/>
      <c r="G20" s="178"/>
      <c r="H20" s="178"/>
      <c r="I20" s="178"/>
      <c r="J20" s="178"/>
      <c r="K20" s="178"/>
      <c r="L20" s="178"/>
      <c r="M20" s="178"/>
      <c r="N20" s="178"/>
    </row>
    <row r="21" spans="1:15">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row>
    <row r="22" spans="1:15">
      <c r="A22">
        <v>1</v>
      </c>
      <c r="B22" s="128">
        <v>37</v>
      </c>
      <c r="C22" t="s">
        <v>131</v>
      </c>
      <c r="D22" t="s">
        <v>88</v>
      </c>
      <c r="E22" t="s">
        <v>97</v>
      </c>
      <c r="F22" s="128">
        <v>4</v>
      </c>
      <c r="G22" s="128">
        <v>4</v>
      </c>
      <c r="H22" s="128">
        <v>4</v>
      </c>
      <c r="I22" s="128">
        <v>4</v>
      </c>
      <c r="J22" s="128">
        <v>3</v>
      </c>
      <c r="K22" s="128">
        <v>4</v>
      </c>
      <c r="L22" s="128">
        <v>4</v>
      </c>
      <c r="M22" s="128">
        <v>4</v>
      </c>
      <c r="N22" s="128">
        <v>4</v>
      </c>
      <c r="O22" s="133" t="s">
        <v>474</v>
      </c>
    </row>
    <row r="23" spans="1:15">
      <c r="A23">
        <v>2</v>
      </c>
      <c r="B23" s="128">
        <v>38</v>
      </c>
      <c r="C23" t="s">
        <v>131</v>
      </c>
      <c r="D23" t="s">
        <v>88</v>
      </c>
      <c r="E23" t="s">
        <v>133</v>
      </c>
      <c r="F23" s="128">
        <v>4</v>
      </c>
      <c r="G23" s="128">
        <v>4</v>
      </c>
      <c r="H23" s="128">
        <v>4</v>
      </c>
      <c r="I23" s="128">
        <v>4</v>
      </c>
      <c r="J23" s="128">
        <v>4</v>
      </c>
      <c r="K23" s="128">
        <v>4</v>
      </c>
      <c r="L23" s="128">
        <v>4</v>
      </c>
      <c r="M23" s="128">
        <v>4</v>
      </c>
      <c r="N23" s="128">
        <v>4</v>
      </c>
      <c r="O23" s="133" t="s">
        <v>475</v>
      </c>
    </row>
    <row r="24" spans="1:15">
      <c r="A24">
        <v>3</v>
      </c>
      <c r="B24" s="128">
        <v>41</v>
      </c>
      <c r="C24" t="s">
        <v>131</v>
      </c>
      <c r="D24" t="s">
        <v>86</v>
      </c>
      <c r="E24" t="s">
        <v>97</v>
      </c>
      <c r="F24" s="128">
        <v>4</v>
      </c>
      <c r="G24" s="128">
        <v>4</v>
      </c>
      <c r="H24" s="128">
        <v>4</v>
      </c>
      <c r="I24" s="128">
        <v>4</v>
      </c>
      <c r="J24" s="128">
        <v>3</v>
      </c>
      <c r="K24" s="128">
        <v>4</v>
      </c>
      <c r="L24" s="128">
        <v>4</v>
      </c>
      <c r="M24" s="128">
        <v>4</v>
      </c>
      <c r="N24" s="128">
        <v>4</v>
      </c>
      <c r="O24" s="133" t="s">
        <v>229</v>
      </c>
    </row>
    <row r="25" spans="1:15">
      <c r="A25">
        <v>4</v>
      </c>
      <c r="B25" s="128">
        <v>27</v>
      </c>
      <c r="C25" t="s">
        <v>135</v>
      </c>
      <c r="D25" t="s">
        <v>137</v>
      </c>
      <c r="E25" t="s">
        <v>133</v>
      </c>
      <c r="F25" s="128">
        <v>4</v>
      </c>
      <c r="G25" s="128">
        <v>4</v>
      </c>
      <c r="H25" s="128">
        <v>4</v>
      </c>
      <c r="I25" s="128">
        <v>4</v>
      </c>
      <c r="J25" s="128">
        <v>4</v>
      </c>
      <c r="K25" s="128">
        <v>4</v>
      </c>
      <c r="L25" s="128">
        <v>4</v>
      </c>
      <c r="M25" s="128">
        <v>4</v>
      </c>
      <c r="N25" s="128">
        <v>4</v>
      </c>
      <c r="O25" s="133" t="s">
        <v>166</v>
      </c>
    </row>
    <row r="26" spans="1:15">
      <c r="A26">
        <v>5</v>
      </c>
      <c r="B26" s="128">
        <v>31</v>
      </c>
      <c r="C26" t="s">
        <v>131</v>
      </c>
      <c r="D26" t="s">
        <v>88</v>
      </c>
      <c r="E26" t="s">
        <v>133</v>
      </c>
      <c r="F26" s="128">
        <v>4</v>
      </c>
      <c r="G26" s="128">
        <v>4</v>
      </c>
      <c r="H26" s="128">
        <v>4</v>
      </c>
      <c r="I26" s="128">
        <v>4</v>
      </c>
      <c r="J26" s="128">
        <v>4</v>
      </c>
      <c r="K26" s="128">
        <v>4</v>
      </c>
      <c r="L26" s="128">
        <v>4</v>
      </c>
      <c r="M26" s="128">
        <v>4</v>
      </c>
      <c r="N26" s="128">
        <v>4</v>
      </c>
      <c r="O26" s="133" t="s">
        <v>476</v>
      </c>
    </row>
    <row r="27" spans="1:15">
      <c r="A27">
        <v>6</v>
      </c>
      <c r="B27" s="128">
        <v>29</v>
      </c>
      <c r="C27" t="s">
        <v>131</v>
      </c>
      <c r="D27" t="s">
        <v>88</v>
      </c>
      <c r="E27" t="s">
        <v>133</v>
      </c>
      <c r="F27" s="128">
        <v>3</v>
      </c>
      <c r="G27" s="128">
        <v>3</v>
      </c>
      <c r="H27" s="128">
        <v>3</v>
      </c>
      <c r="I27" s="128">
        <v>3</v>
      </c>
      <c r="J27" s="128">
        <v>3</v>
      </c>
      <c r="K27" s="128">
        <v>3</v>
      </c>
      <c r="L27" s="128">
        <v>3</v>
      </c>
      <c r="M27" s="128">
        <v>3</v>
      </c>
      <c r="N27" s="128">
        <v>3</v>
      </c>
      <c r="O27" s="133" t="s">
        <v>477</v>
      </c>
    </row>
    <row r="28" spans="1:15">
      <c r="A28">
        <v>7</v>
      </c>
      <c r="B28" s="128">
        <v>37</v>
      </c>
      <c r="C28" t="s">
        <v>131</v>
      </c>
      <c r="D28" t="s">
        <v>88</v>
      </c>
      <c r="E28" t="s">
        <v>97</v>
      </c>
      <c r="F28" s="128">
        <v>4</v>
      </c>
      <c r="G28" s="128">
        <v>4</v>
      </c>
      <c r="H28" s="128">
        <v>4</v>
      </c>
      <c r="I28" s="128">
        <v>4</v>
      </c>
      <c r="J28" s="128">
        <v>4</v>
      </c>
      <c r="K28" s="128">
        <v>4</v>
      </c>
      <c r="L28" s="128">
        <v>4</v>
      </c>
      <c r="M28" s="128">
        <v>4</v>
      </c>
      <c r="N28" s="128">
        <v>4</v>
      </c>
      <c r="O28" s="133" t="s">
        <v>162</v>
      </c>
    </row>
    <row r="29" spans="1:15">
      <c r="A29">
        <v>8</v>
      </c>
      <c r="B29" s="128">
        <v>31</v>
      </c>
      <c r="C29" t="s">
        <v>131</v>
      </c>
      <c r="D29" t="s">
        <v>86</v>
      </c>
      <c r="E29" t="s">
        <v>97</v>
      </c>
      <c r="F29" s="128">
        <v>3</v>
      </c>
      <c r="G29" s="128">
        <v>3</v>
      </c>
      <c r="H29" s="128">
        <v>3</v>
      </c>
      <c r="I29" s="128">
        <v>3</v>
      </c>
      <c r="J29" s="128">
        <v>3</v>
      </c>
      <c r="K29" s="128">
        <v>3</v>
      </c>
      <c r="L29" s="128">
        <v>3</v>
      </c>
      <c r="M29" s="128">
        <v>3</v>
      </c>
      <c r="N29" s="128">
        <v>3</v>
      </c>
      <c r="O29" s="133" t="s">
        <v>207</v>
      </c>
    </row>
    <row r="30" spans="1:15">
      <c r="A30">
        <v>9</v>
      </c>
      <c r="B30" s="128">
        <v>35</v>
      </c>
      <c r="C30" t="s">
        <v>135</v>
      </c>
      <c r="D30" t="s">
        <v>88</v>
      </c>
      <c r="E30" t="s">
        <v>97</v>
      </c>
      <c r="F30" s="128">
        <v>3</v>
      </c>
      <c r="G30" s="128">
        <v>3</v>
      </c>
      <c r="H30" s="128">
        <v>3</v>
      </c>
      <c r="I30" s="128">
        <v>3</v>
      </c>
      <c r="J30" s="128">
        <v>3</v>
      </c>
      <c r="K30" s="128">
        <v>4</v>
      </c>
      <c r="L30" s="128">
        <v>3</v>
      </c>
      <c r="M30" s="128">
        <v>3</v>
      </c>
      <c r="N30" s="128">
        <v>3</v>
      </c>
      <c r="O30" s="133" t="s">
        <v>192</v>
      </c>
    </row>
    <row r="31" spans="1:15">
      <c r="A31">
        <v>10</v>
      </c>
      <c r="B31" s="128">
        <v>49</v>
      </c>
      <c r="C31" t="s">
        <v>131</v>
      </c>
      <c r="D31" t="s">
        <v>86</v>
      </c>
      <c r="E31" t="s">
        <v>97</v>
      </c>
      <c r="F31" s="128">
        <v>3</v>
      </c>
      <c r="G31" s="128">
        <v>3</v>
      </c>
      <c r="H31" s="128">
        <v>3</v>
      </c>
      <c r="I31" s="128">
        <v>3</v>
      </c>
      <c r="J31" s="128">
        <v>3</v>
      </c>
      <c r="K31" s="128">
        <v>3</v>
      </c>
      <c r="L31" s="128">
        <v>3</v>
      </c>
      <c r="M31" s="128">
        <v>3</v>
      </c>
      <c r="N31" s="128">
        <v>3</v>
      </c>
      <c r="O31" s="133" t="s">
        <v>22</v>
      </c>
    </row>
    <row r="32" spans="1:15">
      <c r="A32">
        <v>11</v>
      </c>
      <c r="B32" s="128">
        <v>35</v>
      </c>
      <c r="C32" t="s">
        <v>131</v>
      </c>
      <c r="D32" t="s">
        <v>86</v>
      </c>
      <c r="E32" t="s">
        <v>97</v>
      </c>
      <c r="F32" s="128">
        <v>4</v>
      </c>
      <c r="G32" s="128">
        <v>4</v>
      </c>
      <c r="H32" s="128">
        <v>4</v>
      </c>
      <c r="I32" s="128">
        <v>4</v>
      </c>
      <c r="J32" s="128">
        <v>4</v>
      </c>
      <c r="K32" s="128">
        <v>4</v>
      </c>
      <c r="L32" s="128">
        <v>4</v>
      </c>
      <c r="M32" s="128">
        <v>4</v>
      </c>
      <c r="N32" s="128">
        <v>4</v>
      </c>
      <c r="O32" s="133" t="s">
        <v>145</v>
      </c>
    </row>
    <row r="33" spans="1:15">
      <c r="A33">
        <v>12</v>
      </c>
      <c r="B33" s="128">
        <v>31</v>
      </c>
      <c r="C33" t="s">
        <v>131</v>
      </c>
      <c r="D33" t="s">
        <v>86</v>
      </c>
      <c r="E33" t="s">
        <v>97</v>
      </c>
      <c r="F33" s="128">
        <v>3</v>
      </c>
      <c r="G33" s="128">
        <v>3</v>
      </c>
      <c r="H33" s="128">
        <v>3</v>
      </c>
      <c r="I33" s="128">
        <v>3</v>
      </c>
      <c r="J33" s="128">
        <v>3</v>
      </c>
      <c r="K33" s="128">
        <v>3</v>
      </c>
      <c r="L33" s="128">
        <v>3</v>
      </c>
      <c r="M33" s="128">
        <v>3</v>
      </c>
      <c r="N33" s="128">
        <v>3</v>
      </c>
      <c r="O33" s="133" t="s">
        <v>478</v>
      </c>
    </row>
    <row r="34" spans="1:15">
      <c r="A34">
        <v>13</v>
      </c>
      <c r="B34" s="128">
        <v>37</v>
      </c>
      <c r="C34" t="s">
        <v>131</v>
      </c>
      <c r="D34" t="s">
        <v>88</v>
      </c>
      <c r="E34" t="s">
        <v>97</v>
      </c>
      <c r="F34" s="128">
        <v>3</v>
      </c>
      <c r="G34" s="128">
        <v>3</v>
      </c>
      <c r="H34" s="128">
        <v>3</v>
      </c>
      <c r="I34" s="128">
        <v>3</v>
      </c>
      <c r="J34" s="128">
        <v>3</v>
      </c>
      <c r="K34" s="128">
        <v>3</v>
      </c>
      <c r="L34" s="128">
        <v>3</v>
      </c>
      <c r="M34" s="128">
        <v>3</v>
      </c>
      <c r="N34" s="128">
        <v>3</v>
      </c>
      <c r="O34" s="133" t="s">
        <v>479</v>
      </c>
    </row>
    <row r="35" spans="1:15">
      <c r="A35">
        <v>14</v>
      </c>
      <c r="B35" s="128">
        <v>42</v>
      </c>
      <c r="C35" t="s">
        <v>131</v>
      </c>
      <c r="D35" t="s">
        <v>88</v>
      </c>
      <c r="E35" t="s">
        <v>97</v>
      </c>
      <c r="F35" s="128">
        <v>3</v>
      </c>
      <c r="G35" s="128">
        <v>3</v>
      </c>
      <c r="H35" s="128">
        <v>3</v>
      </c>
      <c r="I35" s="128">
        <v>3</v>
      </c>
      <c r="J35" s="128">
        <v>3</v>
      </c>
      <c r="K35" s="128">
        <v>3</v>
      </c>
      <c r="L35" s="128">
        <v>3</v>
      </c>
      <c r="M35" s="128">
        <v>3</v>
      </c>
      <c r="N35" s="128">
        <v>3</v>
      </c>
      <c r="O35" s="133" t="s">
        <v>480</v>
      </c>
    </row>
    <row r="36" spans="1:15">
      <c r="A36">
        <v>15</v>
      </c>
      <c r="B36" s="128">
        <v>50</v>
      </c>
      <c r="C36" t="s">
        <v>131</v>
      </c>
      <c r="D36" t="s">
        <v>88</v>
      </c>
      <c r="E36" t="s">
        <v>97</v>
      </c>
      <c r="F36" s="128">
        <v>3</v>
      </c>
      <c r="G36" s="128">
        <v>3</v>
      </c>
      <c r="H36" s="128">
        <v>3</v>
      </c>
      <c r="I36" s="128">
        <v>3</v>
      </c>
      <c r="J36" s="128">
        <v>3</v>
      </c>
      <c r="K36" s="128">
        <v>3</v>
      </c>
      <c r="L36" s="128">
        <v>3</v>
      </c>
      <c r="M36" s="128">
        <v>3</v>
      </c>
      <c r="N36" s="128">
        <v>3</v>
      </c>
      <c r="O36" s="133" t="s">
        <v>145</v>
      </c>
    </row>
    <row r="37" spans="1:15">
      <c r="A37">
        <v>16</v>
      </c>
      <c r="B37" s="128">
        <v>42</v>
      </c>
      <c r="C37" t="s">
        <v>131</v>
      </c>
      <c r="D37" t="s">
        <v>88</v>
      </c>
      <c r="E37" t="s">
        <v>97</v>
      </c>
      <c r="F37" s="128">
        <v>3</v>
      </c>
      <c r="G37" s="128">
        <v>3</v>
      </c>
      <c r="H37" s="128">
        <v>3</v>
      </c>
      <c r="I37" s="128">
        <v>3</v>
      </c>
      <c r="J37" s="128">
        <v>3</v>
      </c>
      <c r="K37" s="128">
        <v>3</v>
      </c>
      <c r="L37" s="128">
        <v>3</v>
      </c>
      <c r="M37" s="128">
        <v>3</v>
      </c>
      <c r="N37" s="128">
        <v>3</v>
      </c>
      <c r="O37" s="133" t="s">
        <v>22</v>
      </c>
    </row>
    <row r="38" spans="1:15" ht="57.6">
      <c r="A38">
        <v>17</v>
      </c>
      <c r="B38" s="128">
        <v>26</v>
      </c>
      <c r="C38" t="s">
        <v>135</v>
      </c>
      <c r="D38" t="s">
        <v>88</v>
      </c>
      <c r="E38" t="s">
        <v>97</v>
      </c>
      <c r="F38" s="128">
        <v>3</v>
      </c>
      <c r="G38" s="128">
        <v>3</v>
      </c>
      <c r="H38" s="128">
        <v>3</v>
      </c>
      <c r="I38" s="128">
        <v>3</v>
      </c>
      <c r="J38" s="128">
        <v>3</v>
      </c>
      <c r="K38" s="128">
        <v>3</v>
      </c>
      <c r="L38" s="128">
        <v>3</v>
      </c>
      <c r="M38" s="128">
        <v>3</v>
      </c>
      <c r="N38" s="128">
        <v>3</v>
      </c>
      <c r="O38" s="133" t="s">
        <v>481</v>
      </c>
    </row>
    <row r="39" spans="1:15">
      <c r="A39">
        <v>18</v>
      </c>
      <c r="B39" s="128">
        <v>37</v>
      </c>
      <c r="C39" t="s">
        <v>131</v>
      </c>
      <c r="D39" t="s">
        <v>86</v>
      </c>
      <c r="E39" t="s">
        <v>97</v>
      </c>
      <c r="F39" s="128">
        <v>3</v>
      </c>
      <c r="G39" s="128">
        <v>3</v>
      </c>
      <c r="H39" s="128">
        <v>4</v>
      </c>
      <c r="I39" s="128">
        <v>4</v>
      </c>
      <c r="J39" s="128">
        <v>3</v>
      </c>
      <c r="K39" s="128">
        <v>4</v>
      </c>
      <c r="L39" s="128">
        <v>3</v>
      </c>
      <c r="M39" s="128">
        <v>3</v>
      </c>
      <c r="N39" s="128">
        <v>3</v>
      </c>
      <c r="O39" s="133" t="s">
        <v>482</v>
      </c>
    </row>
    <row r="40" spans="1:15">
      <c r="A40">
        <v>19</v>
      </c>
      <c r="B40" s="128">
        <v>31</v>
      </c>
      <c r="C40" t="s">
        <v>131</v>
      </c>
      <c r="D40" t="s">
        <v>88</v>
      </c>
      <c r="E40" t="s">
        <v>97</v>
      </c>
      <c r="F40" s="128">
        <v>3</v>
      </c>
      <c r="G40" s="128">
        <v>3</v>
      </c>
      <c r="H40" s="128">
        <v>3</v>
      </c>
      <c r="I40" s="128">
        <v>3</v>
      </c>
      <c r="J40" s="128">
        <v>3</v>
      </c>
      <c r="K40" s="128">
        <v>3</v>
      </c>
      <c r="L40" s="128">
        <v>3</v>
      </c>
      <c r="M40" s="128">
        <v>3</v>
      </c>
      <c r="N40" s="128">
        <v>3</v>
      </c>
      <c r="O40" s="133" t="s">
        <v>22</v>
      </c>
    </row>
    <row r="41" spans="1:15">
      <c r="A41">
        <v>20</v>
      </c>
      <c r="B41" s="128">
        <v>37</v>
      </c>
      <c r="C41" t="s">
        <v>131</v>
      </c>
      <c r="D41" t="s">
        <v>88</v>
      </c>
      <c r="E41" t="s">
        <v>97</v>
      </c>
      <c r="F41" s="128">
        <v>3</v>
      </c>
      <c r="G41" s="128">
        <v>3</v>
      </c>
      <c r="H41" s="128">
        <v>3</v>
      </c>
      <c r="I41" s="128">
        <v>3</v>
      </c>
      <c r="J41" s="128">
        <v>3</v>
      </c>
      <c r="K41" s="128">
        <v>3</v>
      </c>
      <c r="L41" s="128">
        <v>3</v>
      </c>
      <c r="M41" s="128">
        <v>3</v>
      </c>
      <c r="N41" s="128">
        <v>3</v>
      </c>
      <c r="O41" s="133" t="s">
        <v>134</v>
      </c>
    </row>
    <row r="42" spans="1:15">
      <c r="A42">
        <v>21</v>
      </c>
      <c r="B42" s="128">
        <v>39</v>
      </c>
      <c r="C42" t="s">
        <v>131</v>
      </c>
      <c r="D42" t="s">
        <v>88</v>
      </c>
      <c r="E42" t="s">
        <v>97</v>
      </c>
      <c r="F42" s="128">
        <v>3</v>
      </c>
      <c r="G42" s="128">
        <v>3</v>
      </c>
      <c r="H42" s="128">
        <v>3</v>
      </c>
      <c r="I42" s="128">
        <v>3</v>
      </c>
      <c r="J42" s="128">
        <v>3</v>
      </c>
      <c r="K42" s="128">
        <v>3</v>
      </c>
      <c r="L42" s="128">
        <v>3</v>
      </c>
      <c r="M42" s="128">
        <v>3</v>
      </c>
      <c r="N42" s="128">
        <v>3</v>
      </c>
      <c r="O42" s="133" t="s">
        <v>22</v>
      </c>
    </row>
    <row r="43" spans="1:15">
      <c r="A43">
        <v>22</v>
      </c>
      <c r="B43" s="128">
        <v>48</v>
      </c>
      <c r="C43" t="s">
        <v>131</v>
      </c>
      <c r="D43" t="s">
        <v>88</v>
      </c>
      <c r="E43" t="s">
        <v>97</v>
      </c>
      <c r="F43" s="128">
        <v>3</v>
      </c>
      <c r="G43" s="128">
        <v>3</v>
      </c>
      <c r="H43" s="128">
        <v>4</v>
      </c>
      <c r="I43" s="128">
        <v>4</v>
      </c>
      <c r="J43" s="128">
        <v>3</v>
      </c>
      <c r="K43" s="128">
        <v>3</v>
      </c>
      <c r="L43" s="128">
        <v>3</v>
      </c>
      <c r="M43" s="128">
        <v>3</v>
      </c>
      <c r="N43" s="128">
        <v>3</v>
      </c>
      <c r="O43" s="133" t="s">
        <v>145</v>
      </c>
    </row>
    <row r="44" spans="1:15">
      <c r="A44">
        <v>23</v>
      </c>
      <c r="B44" s="128">
        <v>42</v>
      </c>
      <c r="C44" t="s">
        <v>131</v>
      </c>
      <c r="D44" t="s">
        <v>137</v>
      </c>
      <c r="E44" t="s">
        <v>97</v>
      </c>
      <c r="F44" s="128">
        <v>4</v>
      </c>
      <c r="G44" s="128">
        <v>4</v>
      </c>
      <c r="H44" s="128">
        <v>4</v>
      </c>
      <c r="I44" s="128">
        <v>4</v>
      </c>
      <c r="J44" s="128">
        <v>4</v>
      </c>
      <c r="K44" s="128">
        <v>4</v>
      </c>
      <c r="L44" s="128">
        <v>4</v>
      </c>
      <c r="M44" s="128">
        <v>4</v>
      </c>
      <c r="N44" s="128">
        <v>4</v>
      </c>
      <c r="O44" s="133" t="s">
        <v>166</v>
      </c>
    </row>
    <row r="45" spans="1:15">
      <c r="A45">
        <v>24</v>
      </c>
      <c r="B45" s="128">
        <v>29</v>
      </c>
      <c r="C45" t="s">
        <v>131</v>
      </c>
      <c r="D45" t="s">
        <v>88</v>
      </c>
      <c r="E45" t="s">
        <v>97</v>
      </c>
      <c r="F45" s="128">
        <v>4</v>
      </c>
      <c r="G45" s="128">
        <v>4</v>
      </c>
      <c r="H45" s="128">
        <v>4</v>
      </c>
      <c r="I45" s="128">
        <v>4</v>
      </c>
      <c r="J45" s="128">
        <v>4</v>
      </c>
      <c r="K45" s="128">
        <v>4</v>
      </c>
      <c r="L45" s="128">
        <v>4</v>
      </c>
      <c r="M45" s="128">
        <v>4</v>
      </c>
      <c r="N45" s="128">
        <v>4</v>
      </c>
      <c r="O45" s="133" t="s">
        <v>483</v>
      </c>
    </row>
    <row r="46" spans="1:15">
      <c r="A46">
        <v>25</v>
      </c>
      <c r="B46" s="128">
        <v>35</v>
      </c>
      <c r="C46" t="s">
        <v>131</v>
      </c>
      <c r="D46" t="s">
        <v>137</v>
      </c>
      <c r="E46" t="s">
        <v>97</v>
      </c>
      <c r="F46" s="128">
        <v>3</v>
      </c>
      <c r="G46" s="128">
        <v>3</v>
      </c>
      <c r="H46" s="128">
        <v>4</v>
      </c>
      <c r="I46" s="128">
        <v>4</v>
      </c>
      <c r="J46" s="128">
        <v>4</v>
      </c>
      <c r="K46" s="128">
        <v>4</v>
      </c>
      <c r="L46" s="128">
        <v>4</v>
      </c>
      <c r="M46" s="128">
        <v>4</v>
      </c>
      <c r="N46" s="128">
        <v>4</v>
      </c>
      <c r="O46" s="133" t="s">
        <v>22</v>
      </c>
    </row>
    <row r="47" spans="1:15">
      <c r="A47">
        <v>26</v>
      </c>
      <c r="B47" s="128">
        <v>40</v>
      </c>
      <c r="C47" t="s">
        <v>131</v>
      </c>
      <c r="D47" t="s">
        <v>86</v>
      </c>
      <c r="E47" t="s">
        <v>97</v>
      </c>
      <c r="F47" s="128">
        <v>3</v>
      </c>
      <c r="G47" s="128">
        <v>3</v>
      </c>
      <c r="H47" s="128">
        <v>3</v>
      </c>
      <c r="I47" s="128">
        <v>3</v>
      </c>
      <c r="J47" s="128">
        <v>3</v>
      </c>
      <c r="K47" s="128">
        <v>3</v>
      </c>
      <c r="L47" s="128">
        <v>3</v>
      </c>
      <c r="M47" s="128">
        <v>3</v>
      </c>
      <c r="N47" s="128">
        <v>3</v>
      </c>
      <c r="O47" s="134" t="s">
        <v>134</v>
      </c>
    </row>
    <row r="48" spans="1:15">
      <c r="A48">
        <v>27</v>
      </c>
      <c r="B48" s="128">
        <v>42</v>
      </c>
      <c r="C48" t="s">
        <v>131</v>
      </c>
      <c r="D48" t="s">
        <v>86</v>
      </c>
      <c r="E48" t="s">
        <v>97</v>
      </c>
      <c r="F48" s="128">
        <v>3</v>
      </c>
      <c r="G48" s="128">
        <v>3</v>
      </c>
      <c r="H48" s="128">
        <v>3</v>
      </c>
      <c r="I48" s="128">
        <v>3</v>
      </c>
      <c r="J48" s="128">
        <v>3</v>
      </c>
      <c r="K48" s="128">
        <v>3</v>
      </c>
      <c r="L48" s="128">
        <v>3</v>
      </c>
      <c r="M48" s="128">
        <v>3</v>
      </c>
      <c r="N48" s="128">
        <v>3</v>
      </c>
      <c r="O48" s="133" t="s">
        <v>22</v>
      </c>
    </row>
    <row r="49" spans="1:15">
      <c r="A49">
        <v>28</v>
      </c>
      <c r="B49" s="128">
        <v>28</v>
      </c>
      <c r="C49" t="s">
        <v>131</v>
      </c>
      <c r="D49" t="s">
        <v>86</v>
      </c>
      <c r="E49" t="s">
        <v>97</v>
      </c>
      <c r="F49" s="128">
        <v>3</v>
      </c>
      <c r="G49" s="128">
        <v>3</v>
      </c>
      <c r="H49" s="128">
        <v>3</v>
      </c>
      <c r="I49" s="128">
        <v>3</v>
      </c>
      <c r="J49" s="128">
        <v>3</v>
      </c>
      <c r="K49" s="128">
        <v>3</v>
      </c>
      <c r="L49" s="128">
        <v>3</v>
      </c>
      <c r="M49" s="128">
        <v>3</v>
      </c>
      <c r="N49" s="128">
        <v>3</v>
      </c>
      <c r="O49" s="133" t="s">
        <v>162</v>
      </c>
    </row>
    <row r="50" spans="1:15">
      <c r="A50">
        <v>29</v>
      </c>
      <c r="B50" s="128">
        <v>52</v>
      </c>
      <c r="C50" t="s">
        <v>135</v>
      </c>
      <c r="D50" t="s">
        <v>88</v>
      </c>
      <c r="E50" t="s">
        <v>97</v>
      </c>
      <c r="F50" s="128">
        <v>4</v>
      </c>
      <c r="G50" s="128">
        <v>4</v>
      </c>
      <c r="H50" s="128">
        <v>4</v>
      </c>
      <c r="I50" s="128">
        <v>4</v>
      </c>
      <c r="J50" s="128">
        <v>4</v>
      </c>
      <c r="K50" s="128">
        <v>4</v>
      </c>
      <c r="L50" s="128">
        <v>4</v>
      </c>
      <c r="M50" s="128">
        <v>4</v>
      </c>
      <c r="N50" s="128">
        <v>4</v>
      </c>
      <c r="O50" s="133" t="s">
        <v>134</v>
      </c>
    </row>
    <row r="51" spans="1:15">
      <c r="A51">
        <v>30</v>
      </c>
      <c r="B51" s="128">
        <v>28</v>
      </c>
      <c r="C51" t="s">
        <v>131</v>
      </c>
      <c r="D51" t="s">
        <v>86</v>
      </c>
      <c r="E51" t="s">
        <v>97</v>
      </c>
      <c r="F51" s="128">
        <v>3</v>
      </c>
      <c r="G51" s="128">
        <v>3</v>
      </c>
      <c r="H51" s="128">
        <v>3</v>
      </c>
      <c r="I51" s="128">
        <v>3</v>
      </c>
      <c r="J51" s="128">
        <v>3</v>
      </c>
      <c r="K51" s="128">
        <v>3</v>
      </c>
      <c r="L51" s="128">
        <v>3</v>
      </c>
      <c r="M51" s="128">
        <v>3</v>
      </c>
      <c r="N51" s="128">
        <v>3</v>
      </c>
      <c r="O51" s="133" t="s">
        <v>144</v>
      </c>
    </row>
    <row r="52" spans="1:15">
      <c r="A52">
        <v>31</v>
      </c>
      <c r="B52" s="128">
        <v>32</v>
      </c>
      <c r="C52" t="s">
        <v>131</v>
      </c>
      <c r="D52" t="s">
        <v>88</v>
      </c>
      <c r="E52" t="s">
        <v>97</v>
      </c>
      <c r="F52" s="128">
        <v>3</v>
      </c>
      <c r="G52" s="128">
        <v>3</v>
      </c>
      <c r="H52" s="128">
        <v>3</v>
      </c>
      <c r="I52" s="128">
        <v>3</v>
      </c>
      <c r="J52" s="128">
        <v>3</v>
      </c>
      <c r="K52" s="128">
        <v>3</v>
      </c>
      <c r="L52" s="128">
        <v>3</v>
      </c>
      <c r="M52" s="128">
        <v>3</v>
      </c>
      <c r="N52" s="128">
        <v>3</v>
      </c>
      <c r="O52" s="133" t="s">
        <v>22</v>
      </c>
    </row>
    <row r="53" spans="1:15">
      <c r="A53">
        <v>32</v>
      </c>
      <c r="B53" s="128">
        <v>32</v>
      </c>
      <c r="C53" t="s">
        <v>131</v>
      </c>
      <c r="D53" t="s">
        <v>88</v>
      </c>
      <c r="E53" t="s">
        <v>97</v>
      </c>
      <c r="F53" s="128">
        <v>3</v>
      </c>
      <c r="G53" s="128">
        <v>3</v>
      </c>
      <c r="H53" s="128">
        <v>3</v>
      </c>
      <c r="I53" s="128">
        <v>3</v>
      </c>
      <c r="J53" s="128">
        <v>3</v>
      </c>
      <c r="K53" s="128">
        <v>3</v>
      </c>
      <c r="L53" s="128">
        <v>3</v>
      </c>
      <c r="M53" s="128">
        <v>3</v>
      </c>
      <c r="N53" s="128">
        <v>3</v>
      </c>
      <c r="O53" s="133" t="s">
        <v>22</v>
      </c>
    </row>
    <row r="54" spans="1:15">
      <c r="A54">
        <v>33</v>
      </c>
      <c r="B54" s="128">
        <v>31</v>
      </c>
      <c r="C54" t="s">
        <v>131</v>
      </c>
      <c r="D54" t="s">
        <v>86</v>
      </c>
      <c r="E54" t="s">
        <v>97</v>
      </c>
      <c r="F54" s="128">
        <v>4</v>
      </c>
      <c r="G54" s="128">
        <v>3</v>
      </c>
      <c r="H54" s="128">
        <v>3</v>
      </c>
      <c r="I54" s="128">
        <v>3</v>
      </c>
      <c r="J54" s="128">
        <v>3</v>
      </c>
      <c r="K54" s="128">
        <v>3</v>
      </c>
      <c r="L54" s="128">
        <v>3</v>
      </c>
      <c r="M54" s="128">
        <v>3</v>
      </c>
      <c r="N54" s="128">
        <v>3</v>
      </c>
      <c r="O54" s="133" t="s">
        <v>144</v>
      </c>
    </row>
    <row r="55" spans="1:15">
      <c r="A55">
        <v>34</v>
      </c>
      <c r="B55" s="128">
        <v>35</v>
      </c>
      <c r="C55" t="s">
        <v>131</v>
      </c>
      <c r="D55" t="s">
        <v>88</v>
      </c>
      <c r="E55" t="s">
        <v>97</v>
      </c>
      <c r="F55" s="128">
        <v>4</v>
      </c>
      <c r="G55" s="128">
        <v>4</v>
      </c>
      <c r="H55" s="128">
        <v>4</v>
      </c>
      <c r="I55" s="128">
        <v>4</v>
      </c>
      <c r="J55" s="128">
        <v>4</v>
      </c>
      <c r="K55" s="128">
        <v>4</v>
      </c>
      <c r="L55" s="128">
        <v>4</v>
      </c>
      <c r="M55" s="128">
        <v>4</v>
      </c>
      <c r="N55" s="128">
        <v>3</v>
      </c>
      <c r="O55" s="133" t="s">
        <v>484</v>
      </c>
    </row>
    <row r="56" spans="1:15">
      <c r="A56">
        <v>35</v>
      </c>
      <c r="B56" s="128">
        <v>32</v>
      </c>
      <c r="C56" t="s">
        <v>131</v>
      </c>
      <c r="D56" t="s">
        <v>88</v>
      </c>
      <c r="E56" t="s">
        <v>97</v>
      </c>
      <c r="F56" s="128">
        <v>3</v>
      </c>
      <c r="G56" s="128">
        <v>3</v>
      </c>
      <c r="H56" s="128">
        <v>3</v>
      </c>
      <c r="I56" s="128">
        <v>3</v>
      </c>
      <c r="J56" s="128">
        <v>3</v>
      </c>
      <c r="K56" s="128">
        <v>3</v>
      </c>
      <c r="L56" s="128">
        <v>3</v>
      </c>
      <c r="M56" s="128">
        <v>3</v>
      </c>
      <c r="N56" s="128">
        <v>3</v>
      </c>
      <c r="O56" s="133" t="s">
        <v>22</v>
      </c>
    </row>
    <row r="57" spans="1:15">
      <c r="A57">
        <v>36</v>
      </c>
      <c r="B57" s="128">
        <v>36</v>
      </c>
      <c r="C57" t="s">
        <v>131</v>
      </c>
      <c r="D57" t="s">
        <v>86</v>
      </c>
      <c r="E57" t="s">
        <v>97</v>
      </c>
      <c r="F57" s="128">
        <v>3</v>
      </c>
      <c r="G57" s="128">
        <v>3</v>
      </c>
      <c r="H57" s="128">
        <v>3</v>
      </c>
      <c r="I57" s="128">
        <v>3</v>
      </c>
      <c r="J57" s="128">
        <v>3</v>
      </c>
      <c r="K57" s="128">
        <v>3</v>
      </c>
      <c r="L57" s="128">
        <v>3</v>
      </c>
      <c r="M57" s="128">
        <v>3</v>
      </c>
      <c r="N57" s="128">
        <v>3</v>
      </c>
      <c r="O57" s="133" t="s">
        <v>485</v>
      </c>
    </row>
    <row r="58" spans="1:15">
      <c r="A58">
        <v>37</v>
      </c>
      <c r="B58" s="128">
        <v>50</v>
      </c>
      <c r="C58" t="s">
        <v>131</v>
      </c>
      <c r="D58" t="s">
        <v>88</v>
      </c>
      <c r="E58" t="s">
        <v>97</v>
      </c>
      <c r="F58" s="128">
        <v>4</v>
      </c>
      <c r="G58" s="128">
        <v>4</v>
      </c>
      <c r="H58" s="128">
        <v>3</v>
      </c>
      <c r="I58" s="128">
        <v>3</v>
      </c>
      <c r="J58" s="128">
        <v>4</v>
      </c>
      <c r="K58" s="128">
        <v>3</v>
      </c>
      <c r="L58" s="128">
        <v>3</v>
      </c>
      <c r="M58" s="128">
        <v>3</v>
      </c>
      <c r="N58" s="128">
        <v>4</v>
      </c>
      <c r="O58" s="133" t="s">
        <v>157</v>
      </c>
    </row>
    <row r="59" spans="1:15" ht="28.8">
      <c r="A59">
        <v>38</v>
      </c>
      <c r="B59" s="128">
        <v>33</v>
      </c>
      <c r="C59" t="s">
        <v>131</v>
      </c>
      <c r="D59" t="s">
        <v>86</v>
      </c>
      <c r="E59" t="s">
        <v>97</v>
      </c>
      <c r="F59" s="128">
        <v>3</v>
      </c>
      <c r="G59" s="128">
        <v>3</v>
      </c>
      <c r="H59" s="128">
        <v>3</v>
      </c>
      <c r="I59" s="128">
        <v>3</v>
      </c>
      <c r="J59" s="128">
        <v>3</v>
      </c>
      <c r="K59" s="128">
        <v>3</v>
      </c>
      <c r="L59" s="128">
        <v>3</v>
      </c>
      <c r="M59" s="128">
        <v>3</v>
      </c>
      <c r="N59" s="128">
        <v>3</v>
      </c>
      <c r="O59" s="133" t="s">
        <v>486</v>
      </c>
    </row>
    <row r="60" spans="1:15">
      <c r="A60">
        <v>39</v>
      </c>
      <c r="B60" s="128">
        <v>40</v>
      </c>
      <c r="C60" t="s">
        <v>131</v>
      </c>
      <c r="D60" t="s">
        <v>86</v>
      </c>
      <c r="E60" t="s">
        <v>97</v>
      </c>
      <c r="F60" s="128">
        <v>4</v>
      </c>
      <c r="G60" s="128">
        <v>4</v>
      </c>
      <c r="H60" s="128">
        <v>4</v>
      </c>
      <c r="I60" s="128">
        <v>4</v>
      </c>
      <c r="J60" s="128">
        <v>4</v>
      </c>
      <c r="K60" s="128">
        <v>4</v>
      </c>
      <c r="L60" s="128">
        <v>4</v>
      </c>
      <c r="M60" s="128">
        <v>4</v>
      </c>
      <c r="N60" s="128">
        <v>4</v>
      </c>
      <c r="O60" s="133" t="s">
        <v>487</v>
      </c>
    </row>
    <row r="61" spans="1:15">
      <c r="A61">
        <v>40</v>
      </c>
      <c r="B61" s="128">
        <v>21</v>
      </c>
      <c r="C61" t="s">
        <v>131</v>
      </c>
      <c r="D61" t="s">
        <v>88</v>
      </c>
      <c r="E61" t="s">
        <v>97</v>
      </c>
      <c r="F61" s="128">
        <v>3</v>
      </c>
      <c r="G61" s="128">
        <v>3</v>
      </c>
      <c r="H61" s="128">
        <v>3</v>
      </c>
      <c r="I61" s="128">
        <v>3</v>
      </c>
      <c r="J61" s="128">
        <v>3</v>
      </c>
      <c r="K61" s="128">
        <v>3</v>
      </c>
      <c r="L61" s="128">
        <v>3</v>
      </c>
      <c r="M61" s="128">
        <v>3</v>
      </c>
      <c r="N61" s="128">
        <v>3</v>
      </c>
      <c r="O61" s="133" t="s">
        <v>22</v>
      </c>
    </row>
  </sheetData>
  <autoFilter ref="C21:E21" xr:uid="{00000000-0009-0000-0000-000011000000}"/>
  <mergeCells count="4">
    <mergeCell ref="D1:K1"/>
    <mergeCell ref="D2:K2"/>
    <mergeCell ref="A4:D4"/>
    <mergeCell ref="A20:N2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dimension ref="A1:O121"/>
  <sheetViews>
    <sheetView topLeftCell="E96" zoomScale="87" zoomScaleNormal="87" workbookViewId="0">
      <selection activeCell="O124" sqref="O124"/>
    </sheetView>
  </sheetViews>
  <sheetFormatPr defaultColWidth="9" defaultRowHeight="14.4"/>
  <cols>
    <col min="1" max="1" width="5.44140625" customWidth="1"/>
    <col min="2" max="2" width="20.109375" customWidth="1"/>
    <col min="3" max="3" width="22.109375" customWidth="1"/>
    <col min="4" max="4" width="19.44140625" customWidth="1"/>
    <col min="5" max="5" width="22.44140625" customWidth="1"/>
    <col min="15" max="15" width="59.33203125" customWidth="1"/>
  </cols>
  <sheetData>
    <row r="1" spans="1:11" ht="18">
      <c r="A1" s="1"/>
      <c r="B1" s="1"/>
      <c r="C1" s="1"/>
      <c r="D1" s="174" t="s">
        <v>218</v>
      </c>
      <c r="E1" s="174"/>
      <c r="F1" s="174"/>
      <c r="G1" s="174"/>
      <c r="H1" s="174"/>
      <c r="I1" s="174"/>
      <c r="J1" s="174"/>
      <c r="K1" s="174"/>
    </row>
    <row r="2" spans="1:11" ht="18">
      <c r="A2" s="1"/>
      <c r="B2" s="1"/>
      <c r="C2" s="1"/>
      <c r="D2" s="174" t="s">
        <v>219</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15</v>
      </c>
      <c r="E6" s="11">
        <f>+D6/40</f>
        <v>0.375</v>
      </c>
    </row>
    <row r="7" spans="1:11">
      <c r="A7" s="12"/>
      <c r="B7" s="13"/>
      <c r="C7" s="14" t="s">
        <v>77</v>
      </c>
      <c r="D7" s="12">
        <f>COUNTIF(C22:C1000,"Perempuan")</f>
        <v>85</v>
      </c>
      <c r="E7" s="11">
        <f>+D7/40</f>
        <v>2.125</v>
      </c>
    </row>
    <row r="8" spans="1:11">
      <c r="A8" s="12">
        <v>2</v>
      </c>
      <c r="B8" s="13" t="s">
        <v>79</v>
      </c>
      <c r="C8" s="14" t="s">
        <v>80</v>
      </c>
      <c r="D8" s="12">
        <f>COUNTIF(D22:D1000,"SD Kebawah")</f>
        <v>0</v>
      </c>
      <c r="E8" s="11">
        <f>+D8/40</f>
        <v>0</v>
      </c>
    </row>
    <row r="9" spans="1:11">
      <c r="A9" s="12"/>
      <c r="B9" s="13"/>
      <c r="C9" s="14" t="s">
        <v>82</v>
      </c>
      <c r="D9" s="12">
        <f>COUNTIF(D22:D1000,"SLTP")</f>
        <v>0</v>
      </c>
      <c r="E9" s="11">
        <f t="shared" ref="E9:E18" si="0">+D9/40</f>
        <v>0</v>
      </c>
    </row>
    <row r="10" spans="1:11">
      <c r="A10" s="12"/>
      <c r="B10" s="13"/>
      <c r="C10" s="14" t="s">
        <v>84</v>
      </c>
      <c r="D10" s="12">
        <f>COUNTIF(D22:D1000,"SLTA")</f>
        <v>0</v>
      </c>
      <c r="E10" s="11">
        <f t="shared" si="0"/>
        <v>0</v>
      </c>
    </row>
    <row r="11" spans="1:11">
      <c r="A11" s="12"/>
      <c r="B11" s="13"/>
      <c r="C11" s="14" t="s">
        <v>86</v>
      </c>
      <c r="D11" s="12">
        <f>COUNTIF(D22:D1000,"D1 - D3 - D4")</f>
        <v>59</v>
      </c>
      <c r="E11" s="11">
        <f t="shared" si="0"/>
        <v>1.4750000000000001</v>
      </c>
    </row>
    <row r="12" spans="1:11">
      <c r="A12" s="12"/>
      <c r="B12" s="13"/>
      <c r="C12" s="14" t="s">
        <v>88</v>
      </c>
      <c r="D12" s="12">
        <f>COUNTIF(D22:D1000,"S-1")</f>
        <v>36</v>
      </c>
      <c r="E12" s="11">
        <f t="shared" si="0"/>
        <v>0.9</v>
      </c>
    </row>
    <row r="13" spans="1:11">
      <c r="A13" s="12"/>
      <c r="B13" s="13"/>
      <c r="C13" s="14" t="s">
        <v>89</v>
      </c>
      <c r="D13" s="12">
        <f>COUNTIF(D22:D1000,"S-2 ke atas")</f>
        <v>5</v>
      </c>
      <c r="E13" s="11">
        <f t="shared" si="0"/>
        <v>0.125</v>
      </c>
    </row>
    <row r="14" spans="1:11">
      <c r="A14" s="12">
        <v>3</v>
      </c>
      <c r="B14" s="13" t="s">
        <v>91</v>
      </c>
      <c r="C14" s="4" t="s">
        <v>97</v>
      </c>
      <c r="D14" s="15">
        <f>COUNTIF(E22:E1000,"Instansi Pemkab Sleman")</f>
        <v>71</v>
      </c>
      <c r="E14" s="11">
        <f t="shared" si="0"/>
        <v>1.7749999999999999</v>
      </c>
    </row>
    <row r="15" spans="1:11">
      <c r="A15" s="16"/>
      <c r="B15" s="17"/>
      <c r="C15" s="4" t="s">
        <v>98</v>
      </c>
      <c r="D15" s="15">
        <f>COUNTIF(E22:E1000,"Pegawai Swasta")</f>
        <v>16</v>
      </c>
      <c r="E15" s="11">
        <f t="shared" si="0"/>
        <v>0.4</v>
      </c>
    </row>
    <row r="16" spans="1:11">
      <c r="A16" s="16"/>
      <c r="B16" s="17"/>
      <c r="C16" s="4" t="s">
        <v>99</v>
      </c>
      <c r="D16" s="15">
        <f>COUNTIF(E22:E1000,"Akademisi")</f>
        <v>0</v>
      </c>
      <c r="E16" s="11">
        <f t="shared" si="0"/>
        <v>0</v>
      </c>
    </row>
    <row r="17" spans="1:15">
      <c r="A17" s="12"/>
      <c r="B17" s="13"/>
      <c r="C17" s="4" t="s">
        <v>100</v>
      </c>
      <c r="D17" s="15">
        <f>COUNTIF(E22:E1000,"Masyarakat")</f>
        <v>0</v>
      </c>
      <c r="E17" s="11">
        <f t="shared" si="0"/>
        <v>0</v>
      </c>
    </row>
    <row r="18" spans="1:15">
      <c r="A18" s="12"/>
      <c r="B18" s="13"/>
      <c r="C18" s="14" t="s">
        <v>95</v>
      </c>
      <c r="D18" s="15">
        <f>COUNTIF(E22:E1000,"Lainnya")</f>
        <v>13</v>
      </c>
      <c r="E18" s="11">
        <f t="shared" si="0"/>
        <v>0.32500000000000001</v>
      </c>
    </row>
    <row r="19" spans="1:15">
      <c r="A19" s="97"/>
      <c r="B19" s="121"/>
      <c r="C19" s="98"/>
      <c r="D19" s="122"/>
      <c r="E19" s="123"/>
      <c r="F19" s="5">
        <f>AVERAGE(F22:F1000)</f>
        <v>3.46</v>
      </c>
      <c r="G19" s="5">
        <f t="shared" ref="G19:N19" si="1">AVERAGE(G22:G1000)</f>
        <v>3.48</v>
      </c>
      <c r="H19" s="5">
        <f t="shared" si="1"/>
        <v>3.52</v>
      </c>
      <c r="I19" s="5">
        <f t="shared" si="1"/>
        <v>3.54</v>
      </c>
      <c r="J19" s="5">
        <f t="shared" si="1"/>
        <v>3.44</v>
      </c>
      <c r="K19" s="5">
        <f t="shared" si="1"/>
        <v>3.56</v>
      </c>
      <c r="L19" s="5">
        <f t="shared" si="1"/>
        <v>3.56</v>
      </c>
      <c r="M19" s="5">
        <f t="shared" si="1"/>
        <v>3.55</v>
      </c>
      <c r="N19" s="5">
        <f t="shared" si="1"/>
        <v>3.49</v>
      </c>
    </row>
    <row r="20" spans="1:15">
      <c r="A20" s="177" t="s">
        <v>124</v>
      </c>
      <c r="B20" s="178"/>
      <c r="C20" s="178"/>
      <c r="D20" s="178"/>
      <c r="E20" s="178"/>
      <c r="F20" s="178"/>
      <c r="G20" s="178"/>
      <c r="H20" s="178"/>
      <c r="I20" s="178"/>
      <c r="J20" s="178"/>
      <c r="K20" s="178"/>
      <c r="L20" s="178"/>
      <c r="M20" s="178"/>
      <c r="N20" s="178"/>
    </row>
    <row r="21" spans="1:15">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row>
    <row r="22" spans="1:15">
      <c r="A22" s="129">
        <v>1</v>
      </c>
      <c r="B22" s="130">
        <v>43</v>
      </c>
      <c r="C22" s="129" t="s">
        <v>131</v>
      </c>
      <c r="D22" s="129" t="s">
        <v>86</v>
      </c>
      <c r="E22" s="129" t="s">
        <v>97</v>
      </c>
      <c r="F22" s="130">
        <v>4</v>
      </c>
      <c r="G22" s="130">
        <v>4</v>
      </c>
      <c r="H22" s="130">
        <v>4</v>
      </c>
      <c r="I22" s="130">
        <v>4</v>
      </c>
      <c r="J22" s="130">
        <v>4</v>
      </c>
      <c r="K22" s="130">
        <v>4</v>
      </c>
      <c r="L22" s="130">
        <v>4</v>
      </c>
      <c r="M22" s="130">
        <v>4</v>
      </c>
      <c r="N22" s="130">
        <v>4</v>
      </c>
      <c r="O22" s="129" t="s">
        <v>145</v>
      </c>
    </row>
    <row r="23" spans="1:15">
      <c r="A23" s="129">
        <v>2</v>
      </c>
      <c r="B23" s="130">
        <v>48</v>
      </c>
      <c r="C23" s="129" t="s">
        <v>131</v>
      </c>
      <c r="D23" s="129" t="s">
        <v>86</v>
      </c>
      <c r="E23" s="129" t="s">
        <v>97</v>
      </c>
      <c r="F23" s="130">
        <v>3</v>
      </c>
      <c r="G23" s="130">
        <v>3</v>
      </c>
      <c r="H23" s="130">
        <v>3</v>
      </c>
      <c r="I23" s="130">
        <v>3</v>
      </c>
      <c r="J23" s="130">
        <v>3</v>
      </c>
      <c r="K23" s="130">
        <v>3</v>
      </c>
      <c r="L23" s="130">
        <v>3</v>
      </c>
      <c r="M23" s="130">
        <v>3</v>
      </c>
      <c r="N23" s="130">
        <v>3</v>
      </c>
      <c r="O23" s="129" t="s">
        <v>239</v>
      </c>
    </row>
    <row r="24" spans="1:15">
      <c r="A24" s="129">
        <v>3</v>
      </c>
      <c r="B24" s="130">
        <v>28</v>
      </c>
      <c r="C24" s="129" t="s">
        <v>131</v>
      </c>
      <c r="D24" s="129" t="s">
        <v>86</v>
      </c>
      <c r="E24" s="129" t="s">
        <v>97</v>
      </c>
      <c r="F24" s="130">
        <v>3</v>
      </c>
      <c r="G24" s="130">
        <v>4</v>
      </c>
      <c r="H24" s="130">
        <v>3</v>
      </c>
      <c r="I24" s="130">
        <v>3</v>
      </c>
      <c r="J24" s="130">
        <v>3</v>
      </c>
      <c r="K24" s="130">
        <v>3</v>
      </c>
      <c r="L24" s="130">
        <v>3</v>
      </c>
      <c r="M24" s="130">
        <v>3</v>
      </c>
      <c r="N24" s="130">
        <v>3</v>
      </c>
      <c r="O24" s="129" t="s">
        <v>144</v>
      </c>
    </row>
    <row r="25" spans="1:15">
      <c r="A25" s="129">
        <v>4</v>
      </c>
      <c r="B25" s="130">
        <v>35</v>
      </c>
      <c r="C25" s="129" t="s">
        <v>131</v>
      </c>
      <c r="D25" s="129" t="s">
        <v>86</v>
      </c>
      <c r="E25" s="129" t="s">
        <v>97</v>
      </c>
      <c r="F25" s="130">
        <v>3</v>
      </c>
      <c r="G25" s="130">
        <v>4</v>
      </c>
      <c r="H25" s="130">
        <v>4</v>
      </c>
      <c r="I25" s="130">
        <v>4</v>
      </c>
      <c r="J25" s="130">
        <v>4</v>
      </c>
      <c r="K25" s="130">
        <v>4</v>
      </c>
      <c r="L25" s="130">
        <v>4</v>
      </c>
      <c r="M25" s="130">
        <v>4</v>
      </c>
      <c r="N25" s="130">
        <v>3</v>
      </c>
      <c r="O25" s="129" t="s">
        <v>488</v>
      </c>
    </row>
    <row r="26" spans="1:15">
      <c r="A26" s="129">
        <v>5</v>
      </c>
      <c r="B26" s="130">
        <v>56</v>
      </c>
      <c r="C26" s="129" t="s">
        <v>131</v>
      </c>
      <c r="D26" s="129" t="s">
        <v>86</v>
      </c>
      <c r="E26" s="129" t="s">
        <v>97</v>
      </c>
      <c r="F26" s="130">
        <v>3</v>
      </c>
      <c r="G26" s="130">
        <v>3</v>
      </c>
      <c r="H26" s="130">
        <v>4</v>
      </c>
      <c r="I26" s="130">
        <v>4</v>
      </c>
      <c r="J26" s="130">
        <v>3</v>
      </c>
      <c r="K26" s="130">
        <v>4</v>
      </c>
      <c r="L26" s="130">
        <v>3</v>
      </c>
      <c r="M26" s="130">
        <v>3</v>
      </c>
      <c r="N26" s="130">
        <v>3</v>
      </c>
      <c r="O26" s="129" t="s">
        <v>489</v>
      </c>
    </row>
    <row r="27" spans="1:15">
      <c r="A27" s="129">
        <v>6</v>
      </c>
      <c r="B27" s="130">
        <v>50</v>
      </c>
      <c r="C27" s="129" t="s">
        <v>131</v>
      </c>
      <c r="D27" s="129" t="s">
        <v>88</v>
      </c>
      <c r="E27" s="129" t="s">
        <v>97</v>
      </c>
      <c r="F27" s="130">
        <v>3</v>
      </c>
      <c r="G27" s="130">
        <v>3</v>
      </c>
      <c r="H27" s="130">
        <v>4</v>
      </c>
      <c r="I27" s="130">
        <v>4</v>
      </c>
      <c r="J27" s="130">
        <v>3</v>
      </c>
      <c r="K27" s="130">
        <v>4</v>
      </c>
      <c r="L27" s="130">
        <v>4</v>
      </c>
      <c r="M27" s="130">
        <v>3</v>
      </c>
      <c r="N27" s="130">
        <v>3</v>
      </c>
      <c r="O27" s="129" t="s">
        <v>490</v>
      </c>
    </row>
    <row r="28" spans="1:15">
      <c r="A28" s="129">
        <v>7</v>
      </c>
      <c r="B28" s="130">
        <v>30</v>
      </c>
      <c r="C28" s="129" t="s">
        <v>131</v>
      </c>
      <c r="D28" s="129" t="s">
        <v>86</v>
      </c>
      <c r="E28" s="129" t="s">
        <v>97</v>
      </c>
      <c r="F28" s="130">
        <v>3</v>
      </c>
      <c r="G28" s="130">
        <v>3</v>
      </c>
      <c r="H28" s="130">
        <v>3</v>
      </c>
      <c r="I28" s="130">
        <v>3</v>
      </c>
      <c r="J28" s="130">
        <v>3</v>
      </c>
      <c r="K28" s="130">
        <v>3</v>
      </c>
      <c r="L28" s="130">
        <v>3</v>
      </c>
      <c r="M28" s="130">
        <v>3</v>
      </c>
      <c r="N28" s="130">
        <v>3</v>
      </c>
      <c r="O28" s="129" t="s">
        <v>491</v>
      </c>
    </row>
    <row r="29" spans="1:15">
      <c r="A29" s="129">
        <v>8</v>
      </c>
      <c r="B29" s="130">
        <v>34</v>
      </c>
      <c r="C29" s="129" t="s">
        <v>131</v>
      </c>
      <c r="D29" s="129" t="s">
        <v>86</v>
      </c>
      <c r="E29" s="129" t="s">
        <v>97</v>
      </c>
      <c r="F29" s="130">
        <v>3</v>
      </c>
      <c r="G29" s="130">
        <v>3</v>
      </c>
      <c r="H29" s="130">
        <v>3</v>
      </c>
      <c r="I29" s="130">
        <v>3</v>
      </c>
      <c r="J29" s="130">
        <v>3</v>
      </c>
      <c r="K29" s="130">
        <v>3</v>
      </c>
      <c r="L29" s="130">
        <v>3</v>
      </c>
      <c r="M29" s="130">
        <v>3</v>
      </c>
      <c r="N29" s="130">
        <v>3</v>
      </c>
      <c r="O29" s="129" t="s">
        <v>145</v>
      </c>
    </row>
    <row r="30" spans="1:15">
      <c r="A30" s="129">
        <v>9</v>
      </c>
      <c r="B30" s="130">
        <v>35</v>
      </c>
      <c r="C30" s="129" t="s">
        <v>131</v>
      </c>
      <c r="D30" s="129" t="s">
        <v>86</v>
      </c>
      <c r="E30" s="129" t="s">
        <v>97</v>
      </c>
      <c r="F30" s="130">
        <v>4</v>
      </c>
      <c r="G30" s="130">
        <v>4</v>
      </c>
      <c r="H30" s="130">
        <v>4</v>
      </c>
      <c r="I30" s="130">
        <v>4</v>
      </c>
      <c r="J30" s="130">
        <v>4</v>
      </c>
      <c r="K30" s="130">
        <v>4</v>
      </c>
      <c r="L30" s="130">
        <v>4</v>
      </c>
      <c r="M30" s="130">
        <v>4</v>
      </c>
      <c r="N30" s="130">
        <v>4</v>
      </c>
      <c r="O30" s="129" t="s">
        <v>22</v>
      </c>
    </row>
    <row r="31" spans="1:15">
      <c r="A31" s="129">
        <v>10</v>
      </c>
      <c r="B31" s="130">
        <v>36</v>
      </c>
      <c r="C31" s="129" t="s">
        <v>131</v>
      </c>
      <c r="D31" s="129" t="s">
        <v>86</v>
      </c>
      <c r="E31" s="129" t="s">
        <v>97</v>
      </c>
      <c r="F31" s="130">
        <v>3</v>
      </c>
      <c r="G31" s="130">
        <v>3</v>
      </c>
      <c r="H31" s="130">
        <v>3</v>
      </c>
      <c r="I31" s="130">
        <v>3</v>
      </c>
      <c r="J31" s="130">
        <v>3</v>
      </c>
      <c r="K31" s="130">
        <v>3</v>
      </c>
      <c r="L31" s="130">
        <v>3</v>
      </c>
      <c r="M31" s="130">
        <v>3</v>
      </c>
      <c r="N31" s="130">
        <v>3</v>
      </c>
      <c r="O31" s="129" t="s">
        <v>22</v>
      </c>
    </row>
    <row r="32" spans="1:15">
      <c r="A32" s="129">
        <v>11</v>
      </c>
      <c r="B32" s="130">
        <v>37</v>
      </c>
      <c r="C32" s="129" t="s">
        <v>131</v>
      </c>
      <c r="D32" s="129" t="s">
        <v>86</v>
      </c>
      <c r="E32" s="129" t="s">
        <v>97</v>
      </c>
      <c r="F32" s="130">
        <v>4</v>
      </c>
      <c r="G32" s="130">
        <v>4</v>
      </c>
      <c r="H32" s="130">
        <v>4</v>
      </c>
      <c r="I32" s="130">
        <v>4</v>
      </c>
      <c r="J32" s="130">
        <v>4</v>
      </c>
      <c r="K32" s="130">
        <v>4</v>
      </c>
      <c r="L32" s="130">
        <v>4</v>
      </c>
      <c r="M32" s="130">
        <v>4</v>
      </c>
      <c r="N32" s="130">
        <v>4</v>
      </c>
      <c r="O32" s="129" t="s">
        <v>166</v>
      </c>
    </row>
    <row r="33" spans="1:15">
      <c r="A33" s="129">
        <v>12</v>
      </c>
      <c r="B33" s="130">
        <v>27</v>
      </c>
      <c r="C33" s="129" t="s">
        <v>131</v>
      </c>
      <c r="D33" s="129" t="s">
        <v>86</v>
      </c>
      <c r="E33" s="129" t="s">
        <v>97</v>
      </c>
      <c r="F33" s="130">
        <v>4</v>
      </c>
      <c r="G33" s="130">
        <v>3</v>
      </c>
      <c r="H33" s="130">
        <v>3</v>
      </c>
      <c r="I33" s="130">
        <v>3</v>
      </c>
      <c r="J33" s="130">
        <v>3</v>
      </c>
      <c r="K33" s="130">
        <v>3</v>
      </c>
      <c r="L33" s="130">
        <v>3</v>
      </c>
      <c r="M33" s="130">
        <v>4</v>
      </c>
      <c r="N33" s="130">
        <v>3</v>
      </c>
      <c r="O33" s="129" t="s">
        <v>217</v>
      </c>
    </row>
    <row r="34" spans="1:15">
      <c r="A34" s="129">
        <v>13</v>
      </c>
      <c r="B34" s="130">
        <v>34</v>
      </c>
      <c r="C34" s="129" t="s">
        <v>131</v>
      </c>
      <c r="D34" s="129" t="s">
        <v>86</v>
      </c>
      <c r="E34" s="129" t="s">
        <v>97</v>
      </c>
      <c r="F34" s="130">
        <v>3</v>
      </c>
      <c r="G34" s="130">
        <v>3</v>
      </c>
      <c r="H34" s="130">
        <v>3</v>
      </c>
      <c r="I34" s="130">
        <v>3</v>
      </c>
      <c r="J34" s="130">
        <v>3</v>
      </c>
      <c r="K34" s="130">
        <v>3</v>
      </c>
      <c r="L34" s="130">
        <v>3</v>
      </c>
      <c r="M34" s="130">
        <v>3</v>
      </c>
      <c r="N34" s="130">
        <v>3</v>
      </c>
      <c r="O34" s="129" t="s">
        <v>22</v>
      </c>
    </row>
    <row r="35" spans="1:15">
      <c r="A35" s="129">
        <v>14</v>
      </c>
      <c r="B35" s="130">
        <v>48</v>
      </c>
      <c r="C35" s="129" t="s">
        <v>131</v>
      </c>
      <c r="D35" s="129" t="s">
        <v>88</v>
      </c>
      <c r="E35" s="129" t="s">
        <v>97</v>
      </c>
      <c r="F35" s="130">
        <v>3</v>
      </c>
      <c r="G35" s="130">
        <v>3</v>
      </c>
      <c r="H35" s="130">
        <v>3</v>
      </c>
      <c r="I35" s="130">
        <v>3</v>
      </c>
      <c r="J35" s="130">
        <v>3</v>
      </c>
      <c r="K35" s="130">
        <v>4</v>
      </c>
      <c r="L35" s="130">
        <v>4</v>
      </c>
      <c r="M35" s="130">
        <v>4</v>
      </c>
      <c r="N35" s="130">
        <v>4</v>
      </c>
      <c r="O35" s="129" t="s">
        <v>22</v>
      </c>
    </row>
    <row r="36" spans="1:15">
      <c r="A36" s="129">
        <v>15</v>
      </c>
      <c r="B36" s="130">
        <v>30</v>
      </c>
      <c r="C36" s="129" t="s">
        <v>131</v>
      </c>
      <c r="D36" s="129" t="s">
        <v>86</v>
      </c>
      <c r="E36" s="129" t="s">
        <v>97</v>
      </c>
      <c r="F36" s="130">
        <v>4</v>
      </c>
      <c r="G36" s="130">
        <v>4</v>
      </c>
      <c r="H36" s="130">
        <v>4</v>
      </c>
      <c r="I36" s="130">
        <v>4</v>
      </c>
      <c r="J36" s="130">
        <v>4</v>
      </c>
      <c r="K36" s="130">
        <v>4</v>
      </c>
      <c r="L36" s="130">
        <v>4</v>
      </c>
      <c r="M36" s="130">
        <v>4</v>
      </c>
      <c r="N36" s="130">
        <v>4</v>
      </c>
      <c r="O36" s="129" t="s">
        <v>22</v>
      </c>
    </row>
    <row r="37" spans="1:15">
      <c r="A37" s="129">
        <v>16</v>
      </c>
      <c r="B37" s="130">
        <v>37</v>
      </c>
      <c r="C37" s="129" t="s">
        <v>131</v>
      </c>
      <c r="D37" s="129" t="s">
        <v>86</v>
      </c>
      <c r="E37" s="129" t="s">
        <v>97</v>
      </c>
      <c r="F37" s="130">
        <v>4</v>
      </c>
      <c r="G37" s="130">
        <v>4</v>
      </c>
      <c r="H37" s="130">
        <v>4</v>
      </c>
      <c r="I37" s="130">
        <v>4</v>
      </c>
      <c r="J37" s="130">
        <v>4</v>
      </c>
      <c r="K37" s="130">
        <v>4</v>
      </c>
      <c r="L37" s="130">
        <v>4</v>
      </c>
      <c r="M37" s="130">
        <v>4</v>
      </c>
      <c r="N37" s="130">
        <v>4</v>
      </c>
      <c r="O37" s="129" t="s">
        <v>166</v>
      </c>
    </row>
    <row r="38" spans="1:15">
      <c r="A38" s="129">
        <v>17</v>
      </c>
      <c r="B38" s="130">
        <v>37</v>
      </c>
      <c r="C38" s="129" t="s">
        <v>131</v>
      </c>
      <c r="D38" s="129" t="s">
        <v>86</v>
      </c>
      <c r="E38" s="129" t="s">
        <v>97</v>
      </c>
      <c r="F38" s="130">
        <v>3</v>
      </c>
      <c r="G38" s="130">
        <v>3</v>
      </c>
      <c r="H38" s="130">
        <v>3</v>
      </c>
      <c r="I38" s="130">
        <v>3</v>
      </c>
      <c r="J38" s="130">
        <v>3</v>
      </c>
      <c r="K38" s="130">
        <v>3</v>
      </c>
      <c r="L38" s="130">
        <v>3</v>
      </c>
      <c r="M38" s="130">
        <v>3</v>
      </c>
      <c r="N38" s="130">
        <v>3</v>
      </c>
      <c r="O38" s="129" t="s">
        <v>145</v>
      </c>
    </row>
    <row r="39" spans="1:15">
      <c r="A39" s="129">
        <v>18</v>
      </c>
      <c r="B39" s="130">
        <v>35</v>
      </c>
      <c r="C39" s="129" t="s">
        <v>131</v>
      </c>
      <c r="D39" s="129" t="s">
        <v>86</v>
      </c>
      <c r="E39" s="129" t="s">
        <v>97</v>
      </c>
      <c r="F39" s="130">
        <v>4</v>
      </c>
      <c r="G39" s="130">
        <v>4</v>
      </c>
      <c r="H39" s="130">
        <v>4</v>
      </c>
      <c r="I39" s="130">
        <v>4</v>
      </c>
      <c r="J39" s="130">
        <v>4</v>
      </c>
      <c r="K39" s="130">
        <v>4</v>
      </c>
      <c r="L39" s="130">
        <v>4</v>
      </c>
      <c r="M39" s="130">
        <v>4</v>
      </c>
      <c r="N39" s="130">
        <v>4</v>
      </c>
      <c r="O39" s="129" t="s">
        <v>142</v>
      </c>
    </row>
    <row r="40" spans="1:15">
      <c r="A40" s="129">
        <v>19</v>
      </c>
      <c r="B40" s="130">
        <v>41</v>
      </c>
      <c r="C40" s="129" t="s">
        <v>131</v>
      </c>
      <c r="D40" s="129" t="s">
        <v>86</v>
      </c>
      <c r="E40" s="129" t="s">
        <v>97</v>
      </c>
      <c r="F40" s="130">
        <v>3</v>
      </c>
      <c r="G40" s="130">
        <v>3</v>
      </c>
      <c r="H40" s="130">
        <v>3</v>
      </c>
      <c r="I40" s="130">
        <v>3</v>
      </c>
      <c r="J40" s="130">
        <v>3</v>
      </c>
      <c r="K40" s="130">
        <v>3</v>
      </c>
      <c r="L40" s="130">
        <v>3</v>
      </c>
      <c r="M40" s="130">
        <v>3</v>
      </c>
      <c r="N40" s="130">
        <v>3</v>
      </c>
      <c r="O40" s="129" t="s">
        <v>145</v>
      </c>
    </row>
    <row r="41" spans="1:15">
      <c r="A41" s="129">
        <v>20</v>
      </c>
      <c r="B41" s="130">
        <v>45</v>
      </c>
      <c r="C41" s="129" t="s">
        <v>131</v>
      </c>
      <c r="D41" s="129" t="s">
        <v>86</v>
      </c>
      <c r="E41" s="129" t="s">
        <v>97</v>
      </c>
      <c r="F41" s="130">
        <v>3</v>
      </c>
      <c r="G41" s="130">
        <v>3</v>
      </c>
      <c r="H41" s="130">
        <v>3</v>
      </c>
      <c r="I41" s="130">
        <v>3</v>
      </c>
      <c r="J41" s="130">
        <v>3</v>
      </c>
      <c r="K41" s="130">
        <v>3</v>
      </c>
      <c r="L41" s="130">
        <v>3</v>
      </c>
      <c r="M41" s="130">
        <v>3</v>
      </c>
      <c r="N41" s="130">
        <v>3</v>
      </c>
      <c r="O41" s="129" t="s">
        <v>193</v>
      </c>
    </row>
    <row r="42" spans="1:15">
      <c r="A42" s="129">
        <v>21</v>
      </c>
      <c r="B42" s="130">
        <v>43</v>
      </c>
      <c r="C42" s="129" t="s">
        <v>131</v>
      </c>
      <c r="D42" s="129" t="s">
        <v>86</v>
      </c>
      <c r="E42" s="129" t="s">
        <v>97</v>
      </c>
      <c r="F42" s="130">
        <v>3</v>
      </c>
      <c r="G42" s="130">
        <v>4</v>
      </c>
      <c r="H42" s="130">
        <v>4</v>
      </c>
      <c r="I42" s="130">
        <v>4</v>
      </c>
      <c r="J42" s="130">
        <v>3</v>
      </c>
      <c r="K42" s="130">
        <v>4</v>
      </c>
      <c r="L42" s="130">
        <v>4</v>
      </c>
      <c r="M42" s="130">
        <v>4</v>
      </c>
      <c r="N42" s="130">
        <v>3</v>
      </c>
      <c r="O42" s="129" t="s">
        <v>22</v>
      </c>
    </row>
    <row r="43" spans="1:15">
      <c r="A43" s="129">
        <v>22</v>
      </c>
      <c r="B43" s="130">
        <v>36</v>
      </c>
      <c r="C43" s="129" t="s">
        <v>131</v>
      </c>
      <c r="D43" s="129" t="s">
        <v>86</v>
      </c>
      <c r="E43" s="129" t="s">
        <v>97</v>
      </c>
      <c r="F43" s="130">
        <v>3</v>
      </c>
      <c r="G43" s="130">
        <v>3</v>
      </c>
      <c r="H43" s="130">
        <v>3</v>
      </c>
      <c r="I43" s="130">
        <v>3</v>
      </c>
      <c r="J43" s="130">
        <v>3</v>
      </c>
      <c r="K43" s="130">
        <v>3</v>
      </c>
      <c r="L43" s="130">
        <v>3</v>
      </c>
      <c r="M43" s="130">
        <v>3</v>
      </c>
      <c r="N43" s="130">
        <v>3</v>
      </c>
      <c r="O43" s="129" t="s">
        <v>193</v>
      </c>
    </row>
    <row r="44" spans="1:15">
      <c r="A44" s="129">
        <v>23</v>
      </c>
      <c r="B44" s="130">
        <v>37</v>
      </c>
      <c r="C44" s="129" t="s">
        <v>131</v>
      </c>
      <c r="D44" s="129" t="s">
        <v>86</v>
      </c>
      <c r="E44" s="129" t="s">
        <v>97</v>
      </c>
      <c r="F44" s="130">
        <v>3</v>
      </c>
      <c r="G44" s="130">
        <v>3</v>
      </c>
      <c r="H44" s="130">
        <v>3</v>
      </c>
      <c r="I44" s="130">
        <v>3</v>
      </c>
      <c r="J44" s="130">
        <v>3</v>
      </c>
      <c r="K44" s="130">
        <v>3</v>
      </c>
      <c r="L44" s="130">
        <v>3</v>
      </c>
      <c r="M44" s="130">
        <v>3</v>
      </c>
      <c r="N44" s="130">
        <v>3</v>
      </c>
      <c r="O44" s="129" t="s">
        <v>492</v>
      </c>
    </row>
    <row r="45" spans="1:15">
      <c r="A45" s="129">
        <v>24</v>
      </c>
      <c r="B45" s="130">
        <v>48</v>
      </c>
      <c r="C45" s="129" t="s">
        <v>131</v>
      </c>
      <c r="D45" s="129" t="s">
        <v>88</v>
      </c>
      <c r="E45" s="129" t="s">
        <v>97</v>
      </c>
      <c r="F45" s="130">
        <v>4</v>
      </c>
      <c r="G45" s="130">
        <v>4</v>
      </c>
      <c r="H45" s="130">
        <v>4</v>
      </c>
      <c r="I45" s="130">
        <v>4</v>
      </c>
      <c r="J45" s="130">
        <v>4</v>
      </c>
      <c r="K45" s="130">
        <v>4</v>
      </c>
      <c r="L45" s="130">
        <v>3</v>
      </c>
      <c r="M45" s="130">
        <v>4</v>
      </c>
      <c r="N45" s="130">
        <v>4</v>
      </c>
      <c r="O45" s="129" t="s">
        <v>22</v>
      </c>
    </row>
    <row r="46" spans="1:15">
      <c r="A46" s="129">
        <v>25</v>
      </c>
      <c r="B46" s="130">
        <v>37</v>
      </c>
      <c r="C46" s="129" t="s">
        <v>131</v>
      </c>
      <c r="D46" s="129" t="s">
        <v>86</v>
      </c>
      <c r="E46" s="129" t="s">
        <v>97</v>
      </c>
      <c r="F46" s="130">
        <v>3</v>
      </c>
      <c r="G46" s="130">
        <v>3</v>
      </c>
      <c r="H46" s="130">
        <v>3</v>
      </c>
      <c r="I46" s="130">
        <v>3</v>
      </c>
      <c r="J46" s="130">
        <v>3</v>
      </c>
      <c r="K46" s="130">
        <v>3</v>
      </c>
      <c r="L46" s="130">
        <v>3</v>
      </c>
      <c r="M46" s="130">
        <v>3</v>
      </c>
      <c r="N46" s="130">
        <v>3</v>
      </c>
      <c r="O46" s="129" t="s">
        <v>493</v>
      </c>
    </row>
    <row r="47" spans="1:15">
      <c r="A47" s="129">
        <v>26</v>
      </c>
      <c r="B47" s="130">
        <v>37</v>
      </c>
      <c r="C47" s="129" t="s">
        <v>131</v>
      </c>
      <c r="D47" s="129" t="s">
        <v>86</v>
      </c>
      <c r="E47" s="129" t="s">
        <v>97</v>
      </c>
      <c r="F47" s="130">
        <v>3</v>
      </c>
      <c r="G47" s="130">
        <v>3</v>
      </c>
      <c r="H47" s="130">
        <v>3</v>
      </c>
      <c r="I47" s="130">
        <v>3</v>
      </c>
      <c r="J47" s="130">
        <v>3</v>
      </c>
      <c r="K47" s="130">
        <v>3</v>
      </c>
      <c r="L47" s="130">
        <v>3</v>
      </c>
      <c r="M47" s="130">
        <v>3</v>
      </c>
      <c r="N47" s="130">
        <v>3</v>
      </c>
      <c r="O47" s="129" t="s">
        <v>493</v>
      </c>
    </row>
    <row r="48" spans="1:15">
      <c r="A48" s="129">
        <v>27</v>
      </c>
      <c r="B48" s="130">
        <v>51</v>
      </c>
      <c r="C48" s="129" t="s">
        <v>131</v>
      </c>
      <c r="D48" s="129" t="s">
        <v>88</v>
      </c>
      <c r="E48" s="129" t="s">
        <v>97</v>
      </c>
      <c r="F48" s="130">
        <v>4</v>
      </c>
      <c r="G48" s="130">
        <v>3</v>
      </c>
      <c r="H48" s="130">
        <v>3</v>
      </c>
      <c r="I48" s="130">
        <v>3</v>
      </c>
      <c r="J48" s="130">
        <v>4</v>
      </c>
      <c r="K48" s="130">
        <v>3</v>
      </c>
      <c r="L48" s="130">
        <v>3</v>
      </c>
      <c r="M48" s="130">
        <v>3</v>
      </c>
      <c r="N48" s="130">
        <v>3</v>
      </c>
      <c r="O48" s="129" t="s">
        <v>200</v>
      </c>
    </row>
    <row r="49" spans="1:15">
      <c r="A49" s="129">
        <v>28</v>
      </c>
      <c r="B49" s="130">
        <v>35</v>
      </c>
      <c r="C49" s="129" t="s">
        <v>131</v>
      </c>
      <c r="D49" s="129" t="s">
        <v>86</v>
      </c>
      <c r="E49" s="129" t="s">
        <v>97</v>
      </c>
      <c r="F49" s="130">
        <v>4</v>
      </c>
      <c r="G49" s="130">
        <v>4</v>
      </c>
      <c r="H49" s="130">
        <v>4</v>
      </c>
      <c r="I49" s="130">
        <v>4</v>
      </c>
      <c r="J49" s="130">
        <v>4</v>
      </c>
      <c r="K49" s="130">
        <v>4</v>
      </c>
      <c r="L49" s="130">
        <v>4</v>
      </c>
      <c r="M49" s="130">
        <v>4</v>
      </c>
      <c r="N49" s="130">
        <v>4</v>
      </c>
      <c r="O49" s="129" t="s">
        <v>142</v>
      </c>
    </row>
    <row r="50" spans="1:15">
      <c r="A50" s="129">
        <v>29</v>
      </c>
      <c r="B50" s="130">
        <v>56</v>
      </c>
      <c r="C50" s="129" t="s">
        <v>131</v>
      </c>
      <c r="D50" s="129" t="s">
        <v>86</v>
      </c>
      <c r="E50" s="129" t="s">
        <v>97</v>
      </c>
      <c r="F50" s="130">
        <v>4</v>
      </c>
      <c r="G50" s="130">
        <v>4</v>
      </c>
      <c r="H50" s="130">
        <v>4</v>
      </c>
      <c r="I50" s="130">
        <v>3</v>
      </c>
      <c r="J50" s="130">
        <v>4</v>
      </c>
      <c r="K50" s="130">
        <v>4</v>
      </c>
      <c r="L50" s="130">
        <v>4</v>
      </c>
      <c r="M50" s="130">
        <v>4</v>
      </c>
      <c r="N50" s="130">
        <v>4</v>
      </c>
      <c r="O50" s="129" t="s">
        <v>494</v>
      </c>
    </row>
    <row r="51" spans="1:15">
      <c r="A51" s="129">
        <v>30</v>
      </c>
      <c r="B51" s="130">
        <v>34</v>
      </c>
      <c r="C51" s="129" t="s">
        <v>131</v>
      </c>
      <c r="D51" s="129" t="s">
        <v>86</v>
      </c>
      <c r="E51" s="129" t="s">
        <v>97</v>
      </c>
      <c r="F51" s="130">
        <v>3</v>
      </c>
      <c r="G51" s="130">
        <v>3</v>
      </c>
      <c r="H51" s="130">
        <v>3</v>
      </c>
      <c r="I51" s="130">
        <v>3</v>
      </c>
      <c r="J51" s="130">
        <v>3</v>
      </c>
      <c r="K51" s="130">
        <v>3</v>
      </c>
      <c r="L51" s="130">
        <v>3</v>
      </c>
      <c r="M51" s="130">
        <v>3</v>
      </c>
      <c r="N51" s="130">
        <v>3</v>
      </c>
      <c r="O51" s="129" t="s">
        <v>22</v>
      </c>
    </row>
    <row r="52" spans="1:15">
      <c r="A52" s="129">
        <v>31</v>
      </c>
      <c r="B52" s="130">
        <v>50</v>
      </c>
      <c r="C52" s="129" t="s">
        <v>131</v>
      </c>
      <c r="D52" s="129" t="s">
        <v>86</v>
      </c>
      <c r="E52" s="129" t="s">
        <v>97</v>
      </c>
      <c r="F52" s="130">
        <v>3</v>
      </c>
      <c r="G52" s="130">
        <v>3</v>
      </c>
      <c r="H52" s="130">
        <v>3</v>
      </c>
      <c r="I52" s="130">
        <v>3</v>
      </c>
      <c r="J52" s="130">
        <v>3</v>
      </c>
      <c r="K52" s="130">
        <v>3</v>
      </c>
      <c r="L52" s="130">
        <v>3</v>
      </c>
      <c r="M52" s="130">
        <v>3</v>
      </c>
      <c r="N52" s="130">
        <v>3</v>
      </c>
      <c r="O52" s="129" t="s">
        <v>167</v>
      </c>
    </row>
    <row r="53" spans="1:15">
      <c r="A53" s="129">
        <v>32</v>
      </c>
      <c r="B53" s="130">
        <v>52</v>
      </c>
      <c r="C53" s="129" t="s">
        <v>131</v>
      </c>
      <c r="D53" s="129" t="s">
        <v>86</v>
      </c>
      <c r="E53" s="129" t="s">
        <v>97</v>
      </c>
      <c r="F53" s="130">
        <v>3</v>
      </c>
      <c r="G53" s="130">
        <v>3</v>
      </c>
      <c r="H53" s="130">
        <v>3</v>
      </c>
      <c r="I53" s="130">
        <v>3</v>
      </c>
      <c r="J53" s="130">
        <v>3</v>
      </c>
      <c r="K53" s="130">
        <v>3</v>
      </c>
      <c r="L53" s="130">
        <v>3</v>
      </c>
      <c r="M53" s="130">
        <v>3</v>
      </c>
      <c r="N53" s="130">
        <v>3</v>
      </c>
      <c r="O53" s="129" t="s">
        <v>22</v>
      </c>
    </row>
    <row r="54" spans="1:15">
      <c r="A54" s="129">
        <v>33</v>
      </c>
      <c r="B54" s="130">
        <v>38</v>
      </c>
      <c r="C54" s="129" t="s">
        <v>131</v>
      </c>
      <c r="D54" s="129" t="s">
        <v>88</v>
      </c>
      <c r="E54" s="129" t="s">
        <v>97</v>
      </c>
      <c r="F54" s="130">
        <v>4</v>
      </c>
      <c r="G54" s="130">
        <v>4</v>
      </c>
      <c r="H54" s="130">
        <v>4</v>
      </c>
      <c r="I54" s="130">
        <v>4</v>
      </c>
      <c r="J54" s="130">
        <v>4</v>
      </c>
      <c r="K54" s="130">
        <v>4</v>
      </c>
      <c r="L54" s="130">
        <v>4</v>
      </c>
      <c r="M54" s="130">
        <v>4</v>
      </c>
      <c r="N54" s="130">
        <v>4</v>
      </c>
      <c r="O54" s="129" t="s">
        <v>193</v>
      </c>
    </row>
    <row r="55" spans="1:15">
      <c r="A55" s="129">
        <v>34</v>
      </c>
      <c r="B55" s="130">
        <v>28</v>
      </c>
      <c r="C55" s="129" t="s">
        <v>131</v>
      </c>
      <c r="D55" s="129" t="s">
        <v>86</v>
      </c>
      <c r="E55" s="129" t="s">
        <v>97</v>
      </c>
      <c r="F55" s="130">
        <v>3</v>
      </c>
      <c r="G55" s="130">
        <v>3</v>
      </c>
      <c r="H55" s="130">
        <v>3</v>
      </c>
      <c r="I55" s="130">
        <v>3</v>
      </c>
      <c r="J55" s="130">
        <v>3</v>
      </c>
      <c r="K55" s="130">
        <v>3</v>
      </c>
      <c r="L55" s="130">
        <v>3</v>
      </c>
      <c r="M55" s="130">
        <v>3</v>
      </c>
      <c r="N55" s="130">
        <v>3</v>
      </c>
      <c r="O55" s="129" t="s">
        <v>495</v>
      </c>
    </row>
    <row r="56" spans="1:15">
      <c r="A56" s="129">
        <v>35</v>
      </c>
      <c r="B56" s="130">
        <v>28</v>
      </c>
      <c r="C56" s="129" t="s">
        <v>131</v>
      </c>
      <c r="D56" s="129" t="s">
        <v>86</v>
      </c>
      <c r="E56" s="129" t="s">
        <v>97</v>
      </c>
      <c r="F56" s="130">
        <v>3</v>
      </c>
      <c r="G56" s="130">
        <v>3</v>
      </c>
      <c r="H56" s="130">
        <v>3</v>
      </c>
      <c r="I56" s="130">
        <v>3</v>
      </c>
      <c r="J56" s="130">
        <v>3</v>
      </c>
      <c r="K56" s="130">
        <v>3</v>
      </c>
      <c r="L56" s="130">
        <v>3</v>
      </c>
      <c r="M56" s="130">
        <v>3</v>
      </c>
      <c r="N56" s="130">
        <v>3</v>
      </c>
      <c r="O56" s="129" t="s">
        <v>496</v>
      </c>
    </row>
    <row r="57" spans="1:15">
      <c r="A57" s="129">
        <v>36</v>
      </c>
      <c r="B57" s="130">
        <v>30</v>
      </c>
      <c r="C57" s="129" t="s">
        <v>131</v>
      </c>
      <c r="D57" s="129" t="s">
        <v>86</v>
      </c>
      <c r="E57" s="129" t="s">
        <v>97</v>
      </c>
      <c r="F57" s="130">
        <v>3</v>
      </c>
      <c r="G57" s="130">
        <v>4</v>
      </c>
      <c r="H57" s="130">
        <v>4</v>
      </c>
      <c r="I57" s="130">
        <v>3</v>
      </c>
      <c r="J57" s="130">
        <v>3</v>
      </c>
      <c r="K57" s="130">
        <v>3</v>
      </c>
      <c r="L57" s="130">
        <v>3</v>
      </c>
      <c r="M57" s="130">
        <v>3</v>
      </c>
      <c r="N57" s="130">
        <v>3</v>
      </c>
      <c r="O57" s="129" t="s">
        <v>145</v>
      </c>
    </row>
    <row r="58" spans="1:15">
      <c r="A58" s="129">
        <v>37</v>
      </c>
      <c r="B58" s="130">
        <v>43</v>
      </c>
      <c r="C58" s="129" t="s">
        <v>135</v>
      </c>
      <c r="D58" s="129" t="s">
        <v>88</v>
      </c>
      <c r="E58" s="129" t="s">
        <v>133</v>
      </c>
      <c r="F58" s="130">
        <v>4</v>
      </c>
      <c r="G58" s="130">
        <v>3</v>
      </c>
      <c r="H58" s="130">
        <v>3</v>
      </c>
      <c r="I58" s="130">
        <v>4</v>
      </c>
      <c r="J58" s="130">
        <v>3</v>
      </c>
      <c r="K58" s="130">
        <v>4</v>
      </c>
      <c r="L58" s="130">
        <v>3</v>
      </c>
      <c r="M58" s="130">
        <v>3</v>
      </c>
      <c r="N58" s="130">
        <v>3</v>
      </c>
      <c r="O58" s="129" t="s">
        <v>233</v>
      </c>
    </row>
    <row r="59" spans="1:15">
      <c r="A59" s="129">
        <v>38</v>
      </c>
      <c r="B59" s="130">
        <v>27</v>
      </c>
      <c r="C59" s="129" t="s">
        <v>131</v>
      </c>
      <c r="D59" s="129" t="s">
        <v>88</v>
      </c>
      <c r="E59" s="129" t="s">
        <v>98</v>
      </c>
      <c r="F59" s="130">
        <v>3</v>
      </c>
      <c r="G59" s="130">
        <v>3</v>
      </c>
      <c r="H59" s="130">
        <v>3</v>
      </c>
      <c r="I59" s="130">
        <v>4</v>
      </c>
      <c r="J59" s="130">
        <v>3</v>
      </c>
      <c r="K59" s="130">
        <v>4</v>
      </c>
      <c r="L59" s="130">
        <v>4</v>
      </c>
      <c r="M59" s="130">
        <v>3</v>
      </c>
      <c r="N59" s="130">
        <v>3</v>
      </c>
      <c r="O59" s="129" t="s">
        <v>144</v>
      </c>
    </row>
    <row r="60" spans="1:15">
      <c r="A60" s="129">
        <v>39</v>
      </c>
      <c r="B60" s="130">
        <v>35</v>
      </c>
      <c r="C60" s="129" t="s">
        <v>131</v>
      </c>
      <c r="D60" s="129" t="s">
        <v>86</v>
      </c>
      <c r="E60" s="129" t="s">
        <v>98</v>
      </c>
      <c r="F60" s="130">
        <v>3</v>
      </c>
      <c r="G60" s="130">
        <v>3</v>
      </c>
      <c r="H60" s="130">
        <v>3</v>
      </c>
      <c r="I60" s="130">
        <v>3</v>
      </c>
      <c r="J60" s="130">
        <v>3</v>
      </c>
      <c r="K60" s="130">
        <v>3</v>
      </c>
      <c r="L60" s="130">
        <v>3</v>
      </c>
      <c r="M60" s="130">
        <v>3</v>
      </c>
      <c r="N60" s="130">
        <v>3</v>
      </c>
      <c r="O60" s="129" t="s">
        <v>147</v>
      </c>
    </row>
    <row r="61" spans="1:15">
      <c r="A61" s="129">
        <v>40</v>
      </c>
      <c r="B61" s="130">
        <v>35</v>
      </c>
      <c r="C61" s="129" t="s">
        <v>131</v>
      </c>
      <c r="D61" s="129" t="s">
        <v>88</v>
      </c>
      <c r="E61" s="129" t="s">
        <v>98</v>
      </c>
      <c r="F61" s="130">
        <v>3</v>
      </c>
      <c r="G61" s="130">
        <v>3</v>
      </c>
      <c r="H61" s="130">
        <v>3</v>
      </c>
      <c r="I61" s="130">
        <v>3</v>
      </c>
      <c r="J61" s="130">
        <v>3</v>
      </c>
      <c r="K61" s="130">
        <v>3</v>
      </c>
      <c r="L61" s="130">
        <v>4</v>
      </c>
      <c r="M61" s="130">
        <v>4</v>
      </c>
      <c r="N61" s="130">
        <v>3</v>
      </c>
      <c r="O61" s="129" t="s">
        <v>497</v>
      </c>
    </row>
    <row r="62" spans="1:15">
      <c r="A62" s="129">
        <v>41</v>
      </c>
      <c r="B62" s="130">
        <v>32</v>
      </c>
      <c r="C62" s="129" t="s">
        <v>131</v>
      </c>
      <c r="D62" s="129" t="s">
        <v>86</v>
      </c>
      <c r="E62" s="129" t="s">
        <v>98</v>
      </c>
      <c r="F62" s="130">
        <v>3</v>
      </c>
      <c r="G62" s="130">
        <v>3</v>
      </c>
      <c r="H62" s="130">
        <v>3</v>
      </c>
      <c r="I62" s="130">
        <v>3</v>
      </c>
      <c r="J62" s="130">
        <v>3</v>
      </c>
      <c r="K62" s="130">
        <v>3</v>
      </c>
      <c r="L62" s="130">
        <v>3</v>
      </c>
      <c r="M62" s="130">
        <v>3</v>
      </c>
      <c r="N62" s="130">
        <v>3</v>
      </c>
      <c r="O62" s="129" t="s">
        <v>498</v>
      </c>
    </row>
    <row r="63" spans="1:15">
      <c r="A63" s="129">
        <v>42</v>
      </c>
      <c r="B63" s="130">
        <v>32</v>
      </c>
      <c r="C63" s="129" t="s">
        <v>131</v>
      </c>
      <c r="D63" s="129" t="s">
        <v>86</v>
      </c>
      <c r="E63" s="129" t="s">
        <v>98</v>
      </c>
      <c r="F63" s="130">
        <v>3</v>
      </c>
      <c r="G63" s="130">
        <v>3</v>
      </c>
      <c r="H63" s="130">
        <v>3</v>
      </c>
      <c r="I63" s="130">
        <v>3</v>
      </c>
      <c r="J63" s="130">
        <v>3</v>
      </c>
      <c r="K63" s="130">
        <v>3</v>
      </c>
      <c r="L63" s="130">
        <v>3</v>
      </c>
      <c r="M63" s="130">
        <v>3</v>
      </c>
      <c r="N63" s="130">
        <v>3</v>
      </c>
      <c r="O63" s="129" t="s">
        <v>498</v>
      </c>
    </row>
    <row r="64" spans="1:15">
      <c r="A64" s="129">
        <v>43</v>
      </c>
      <c r="B64" s="130">
        <v>30</v>
      </c>
      <c r="C64" s="129" t="s">
        <v>131</v>
      </c>
      <c r="D64" s="129" t="s">
        <v>88</v>
      </c>
      <c r="E64" s="129" t="s">
        <v>98</v>
      </c>
      <c r="F64" s="130">
        <v>4</v>
      </c>
      <c r="G64" s="130">
        <v>3</v>
      </c>
      <c r="H64" s="130">
        <v>4</v>
      </c>
      <c r="I64" s="130">
        <v>4</v>
      </c>
      <c r="J64" s="130">
        <v>3</v>
      </c>
      <c r="K64" s="130">
        <v>3</v>
      </c>
      <c r="L64" s="130">
        <v>4</v>
      </c>
      <c r="M64" s="130">
        <v>4</v>
      </c>
      <c r="N64" s="130">
        <v>4</v>
      </c>
      <c r="O64" s="129" t="s">
        <v>22</v>
      </c>
    </row>
    <row r="65" spans="1:15">
      <c r="A65" s="129">
        <v>44</v>
      </c>
      <c r="B65" s="130">
        <v>32</v>
      </c>
      <c r="C65" s="129" t="s">
        <v>131</v>
      </c>
      <c r="D65" s="129" t="s">
        <v>86</v>
      </c>
      <c r="E65" s="129" t="s">
        <v>98</v>
      </c>
      <c r="F65" s="130">
        <v>3</v>
      </c>
      <c r="G65" s="130">
        <v>3</v>
      </c>
      <c r="H65" s="130">
        <v>3</v>
      </c>
      <c r="I65" s="130">
        <v>3</v>
      </c>
      <c r="J65" s="130">
        <v>3</v>
      </c>
      <c r="K65" s="130">
        <v>3</v>
      </c>
      <c r="L65" s="130">
        <v>3</v>
      </c>
      <c r="M65" s="130">
        <v>3</v>
      </c>
      <c r="N65" s="130">
        <v>3</v>
      </c>
      <c r="O65" s="129" t="s">
        <v>498</v>
      </c>
    </row>
    <row r="66" spans="1:15">
      <c r="A66" s="129">
        <v>45</v>
      </c>
      <c r="B66" s="130">
        <v>47</v>
      </c>
      <c r="C66" s="129" t="s">
        <v>131</v>
      </c>
      <c r="D66" s="129" t="s">
        <v>86</v>
      </c>
      <c r="E66" s="129" t="s">
        <v>98</v>
      </c>
      <c r="F66" s="130">
        <v>3</v>
      </c>
      <c r="G66" s="130">
        <v>4</v>
      </c>
      <c r="H66" s="130">
        <v>4</v>
      </c>
      <c r="I66" s="130">
        <v>4</v>
      </c>
      <c r="J66" s="130">
        <v>3</v>
      </c>
      <c r="K66" s="130">
        <v>4</v>
      </c>
      <c r="L66" s="130">
        <v>4</v>
      </c>
      <c r="M66" s="130">
        <v>4</v>
      </c>
      <c r="N66" s="130">
        <v>4</v>
      </c>
      <c r="O66" s="129" t="s">
        <v>499</v>
      </c>
    </row>
    <row r="67" spans="1:15">
      <c r="A67" s="129">
        <v>46</v>
      </c>
      <c r="B67" s="130">
        <v>50</v>
      </c>
      <c r="C67" s="129" t="s">
        <v>131</v>
      </c>
      <c r="D67" s="129" t="s">
        <v>86</v>
      </c>
      <c r="E67" s="129" t="s">
        <v>98</v>
      </c>
      <c r="F67" s="130">
        <v>4</v>
      </c>
      <c r="G67" s="130">
        <v>4</v>
      </c>
      <c r="H67" s="130">
        <v>4</v>
      </c>
      <c r="I67" s="130">
        <v>4</v>
      </c>
      <c r="J67" s="130">
        <v>4</v>
      </c>
      <c r="K67" s="130">
        <v>4</v>
      </c>
      <c r="L67" s="130">
        <v>4</v>
      </c>
      <c r="M67" s="130">
        <v>4</v>
      </c>
      <c r="N67" s="130">
        <v>4</v>
      </c>
      <c r="O67" s="129" t="s">
        <v>500</v>
      </c>
    </row>
    <row r="68" spans="1:15">
      <c r="A68" s="129">
        <v>47</v>
      </c>
      <c r="B68" s="130">
        <v>34</v>
      </c>
      <c r="C68" s="129" t="s">
        <v>135</v>
      </c>
      <c r="D68" s="129" t="s">
        <v>88</v>
      </c>
      <c r="E68" s="129" t="s">
        <v>98</v>
      </c>
      <c r="F68" s="130">
        <v>4</v>
      </c>
      <c r="G68" s="130">
        <v>4</v>
      </c>
      <c r="H68" s="130">
        <v>4</v>
      </c>
      <c r="I68" s="130">
        <v>4</v>
      </c>
      <c r="J68" s="130">
        <v>4</v>
      </c>
      <c r="K68" s="130">
        <v>4</v>
      </c>
      <c r="L68" s="130">
        <v>4</v>
      </c>
      <c r="M68" s="130">
        <v>4</v>
      </c>
      <c r="N68" s="130">
        <v>4</v>
      </c>
      <c r="O68" s="129" t="s">
        <v>134</v>
      </c>
    </row>
    <row r="69" spans="1:15">
      <c r="A69" s="129">
        <v>48</v>
      </c>
      <c r="B69" s="130">
        <v>50</v>
      </c>
      <c r="C69" s="129" t="s">
        <v>131</v>
      </c>
      <c r="D69" s="129" t="s">
        <v>86</v>
      </c>
      <c r="E69" s="129" t="s">
        <v>98</v>
      </c>
      <c r="F69" s="130">
        <v>4</v>
      </c>
      <c r="G69" s="130">
        <v>4</v>
      </c>
      <c r="H69" s="130">
        <v>4</v>
      </c>
      <c r="I69" s="130">
        <v>4</v>
      </c>
      <c r="J69" s="130">
        <v>4</v>
      </c>
      <c r="K69" s="130">
        <v>4</v>
      </c>
      <c r="L69" s="130">
        <v>4</v>
      </c>
      <c r="M69" s="130">
        <v>4</v>
      </c>
      <c r="N69" s="130">
        <v>4</v>
      </c>
      <c r="O69" s="129" t="s">
        <v>174</v>
      </c>
    </row>
    <row r="70" spans="1:15">
      <c r="A70" s="129">
        <v>49</v>
      </c>
      <c r="B70" s="130">
        <v>36</v>
      </c>
      <c r="C70" s="129" t="s">
        <v>131</v>
      </c>
      <c r="D70" s="129" t="s">
        <v>86</v>
      </c>
      <c r="E70" s="129" t="s">
        <v>98</v>
      </c>
      <c r="F70" s="130">
        <v>3</v>
      </c>
      <c r="G70" s="130">
        <v>3</v>
      </c>
      <c r="H70" s="130">
        <v>3</v>
      </c>
      <c r="I70" s="130">
        <v>3</v>
      </c>
      <c r="J70" s="130">
        <v>3</v>
      </c>
      <c r="K70" s="130">
        <v>3</v>
      </c>
      <c r="L70" s="130">
        <v>3</v>
      </c>
      <c r="M70" s="130">
        <v>3</v>
      </c>
      <c r="N70" s="130">
        <v>3</v>
      </c>
      <c r="O70" s="129" t="s">
        <v>238</v>
      </c>
    </row>
    <row r="71" spans="1:15">
      <c r="A71" s="129">
        <v>50</v>
      </c>
      <c r="B71" s="130">
        <v>32</v>
      </c>
      <c r="C71" s="129" t="s">
        <v>131</v>
      </c>
      <c r="D71" s="129" t="s">
        <v>86</v>
      </c>
      <c r="E71" s="129" t="s">
        <v>98</v>
      </c>
      <c r="F71" s="130">
        <v>4</v>
      </c>
      <c r="G71" s="130">
        <v>3</v>
      </c>
      <c r="H71" s="130">
        <v>4</v>
      </c>
      <c r="I71" s="130">
        <v>4</v>
      </c>
      <c r="J71" s="130">
        <v>4</v>
      </c>
      <c r="K71" s="130">
        <v>4</v>
      </c>
      <c r="L71" s="130">
        <v>4</v>
      </c>
      <c r="M71" s="130">
        <v>4</v>
      </c>
      <c r="N71" s="130">
        <v>4</v>
      </c>
      <c r="O71" s="129" t="s">
        <v>147</v>
      </c>
    </row>
    <row r="72" spans="1:15">
      <c r="A72" s="129">
        <v>51</v>
      </c>
      <c r="B72" s="130">
        <v>47</v>
      </c>
      <c r="C72" s="129" t="s">
        <v>131</v>
      </c>
      <c r="D72" s="129" t="s">
        <v>88</v>
      </c>
      <c r="E72" s="129" t="s">
        <v>98</v>
      </c>
      <c r="F72" s="130">
        <v>3</v>
      </c>
      <c r="G72" s="130">
        <v>3</v>
      </c>
      <c r="H72" s="130">
        <v>3</v>
      </c>
      <c r="I72" s="130">
        <v>4</v>
      </c>
      <c r="J72" s="130">
        <v>3</v>
      </c>
      <c r="K72" s="130">
        <v>4</v>
      </c>
      <c r="L72" s="130">
        <v>4</v>
      </c>
      <c r="M72" s="130">
        <v>4</v>
      </c>
      <c r="N72" s="130">
        <v>4</v>
      </c>
      <c r="O72" s="129" t="s">
        <v>217</v>
      </c>
    </row>
    <row r="73" spans="1:15">
      <c r="A73" s="129">
        <v>52</v>
      </c>
      <c r="B73" s="130">
        <v>47</v>
      </c>
      <c r="C73" s="129" t="s">
        <v>135</v>
      </c>
      <c r="D73" s="129" t="s">
        <v>86</v>
      </c>
      <c r="E73" s="129" t="s">
        <v>98</v>
      </c>
      <c r="F73" s="130">
        <v>3</v>
      </c>
      <c r="G73" s="130">
        <v>3</v>
      </c>
      <c r="H73" s="130">
        <v>3</v>
      </c>
      <c r="I73" s="130">
        <v>3</v>
      </c>
      <c r="J73" s="130">
        <v>3</v>
      </c>
      <c r="K73" s="130">
        <v>3</v>
      </c>
      <c r="L73" s="130">
        <v>3</v>
      </c>
      <c r="M73" s="130">
        <v>3</v>
      </c>
      <c r="N73" s="130">
        <v>3</v>
      </c>
      <c r="O73" s="129" t="s">
        <v>134</v>
      </c>
    </row>
    <row r="74" spans="1:15">
      <c r="A74" s="129">
        <v>53</v>
      </c>
      <c r="B74" s="130">
        <v>29</v>
      </c>
      <c r="C74" s="129" t="s">
        <v>131</v>
      </c>
      <c r="D74" s="129" t="s">
        <v>86</v>
      </c>
      <c r="E74" s="129" t="s">
        <v>98</v>
      </c>
      <c r="F74" s="130">
        <v>3</v>
      </c>
      <c r="G74" s="130">
        <v>3</v>
      </c>
      <c r="H74" s="130">
        <v>3</v>
      </c>
      <c r="I74" s="130">
        <v>3</v>
      </c>
      <c r="J74" s="130">
        <v>3</v>
      </c>
      <c r="K74" s="130">
        <v>3</v>
      </c>
      <c r="L74" s="130">
        <v>3</v>
      </c>
      <c r="M74" s="130">
        <v>3</v>
      </c>
      <c r="N74" s="130">
        <v>3</v>
      </c>
      <c r="O74" s="129" t="s">
        <v>134</v>
      </c>
    </row>
    <row r="75" spans="1:15">
      <c r="A75" s="129">
        <v>54</v>
      </c>
      <c r="B75" s="130">
        <v>29</v>
      </c>
      <c r="C75" s="129" t="s">
        <v>131</v>
      </c>
      <c r="D75" s="129" t="s">
        <v>88</v>
      </c>
      <c r="E75" s="129" t="s">
        <v>97</v>
      </c>
      <c r="F75" s="130">
        <v>4</v>
      </c>
      <c r="G75" s="130">
        <v>4</v>
      </c>
      <c r="H75" s="130">
        <v>4</v>
      </c>
      <c r="I75" s="130">
        <v>4</v>
      </c>
      <c r="J75" s="130">
        <v>4</v>
      </c>
      <c r="K75" s="130">
        <v>4</v>
      </c>
      <c r="L75" s="130">
        <v>4</v>
      </c>
      <c r="M75" s="130">
        <v>4</v>
      </c>
      <c r="N75" s="130">
        <v>4</v>
      </c>
      <c r="O75" s="129" t="s">
        <v>157</v>
      </c>
    </row>
    <row r="76" spans="1:15">
      <c r="A76" s="129">
        <v>55</v>
      </c>
      <c r="B76" s="130">
        <v>30</v>
      </c>
      <c r="C76" s="129" t="s">
        <v>131</v>
      </c>
      <c r="D76" s="129" t="s">
        <v>88</v>
      </c>
      <c r="E76" s="129" t="s">
        <v>97</v>
      </c>
      <c r="F76" s="130">
        <v>3</v>
      </c>
      <c r="G76" s="130">
        <v>4</v>
      </c>
      <c r="H76" s="130">
        <v>3</v>
      </c>
      <c r="I76" s="130">
        <v>3</v>
      </c>
      <c r="J76" s="130">
        <v>3</v>
      </c>
      <c r="K76" s="130">
        <v>3</v>
      </c>
      <c r="L76" s="130">
        <v>3</v>
      </c>
      <c r="M76" s="130">
        <v>3</v>
      </c>
      <c r="N76" s="130">
        <v>3</v>
      </c>
      <c r="O76" s="129" t="s">
        <v>501</v>
      </c>
    </row>
    <row r="77" spans="1:15">
      <c r="A77" s="129">
        <v>56</v>
      </c>
      <c r="B77" s="130">
        <v>35</v>
      </c>
      <c r="C77" s="129" t="s">
        <v>131</v>
      </c>
      <c r="D77" s="129" t="s">
        <v>86</v>
      </c>
      <c r="E77" s="129" t="s">
        <v>133</v>
      </c>
      <c r="F77" s="130">
        <v>3</v>
      </c>
      <c r="G77" s="130">
        <v>3</v>
      </c>
      <c r="H77" s="130">
        <v>3</v>
      </c>
      <c r="I77" s="130">
        <v>3</v>
      </c>
      <c r="J77" s="130">
        <v>3</v>
      </c>
      <c r="K77" s="130">
        <v>4</v>
      </c>
      <c r="L77" s="130">
        <v>3</v>
      </c>
      <c r="M77" s="130">
        <v>3</v>
      </c>
      <c r="N77" s="130">
        <v>3</v>
      </c>
      <c r="O77" s="129" t="s">
        <v>502</v>
      </c>
    </row>
    <row r="78" spans="1:15">
      <c r="A78" s="129">
        <v>57</v>
      </c>
      <c r="B78" s="130">
        <v>39</v>
      </c>
      <c r="C78" s="129" t="s">
        <v>131</v>
      </c>
      <c r="D78" s="129" t="s">
        <v>137</v>
      </c>
      <c r="E78" s="129" t="s">
        <v>133</v>
      </c>
      <c r="F78" s="130">
        <v>3</v>
      </c>
      <c r="G78" s="130">
        <v>4</v>
      </c>
      <c r="H78" s="130">
        <v>3</v>
      </c>
      <c r="I78" s="130">
        <v>3</v>
      </c>
      <c r="J78" s="130">
        <v>3</v>
      </c>
      <c r="K78" s="130">
        <v>3</v>
      </c>
      <c r="L78" s="130">
        <v>3</v>
      </c>
      <c r="M78" s="130">
        <v>3</v>
      </c>
      <c r="N78" s="130">
        <v>3</v>
      </c>
      <c r="O78" s="129" t="s">
        <v>134</v>
      </c>
    </row>
    <row r="79" spans="1:15">
      <c r="A79" s="129">
        <v>58</v>
      </c>
      <c r="B79" s="130">
        <v>44</v>
      </c>
      <c r="C79" s="129" t="s">
        <v>131</v>
      </c>
      <c r="D79" s="129" t="s">
        <v>137</v>
      </c>
      <c r="E79" s="129" t="s">
        <v>133</v>
      </c>
      <c r="F79" s="130">
        <v>4</v>
      </c>
      <c r="G79" s="130">
        <v>4</v>
      </c>
      <c r="H79" s="130">
        <v>4</v>
      </c>
      <c r="I79" s="130">
        <v>4</v>
      </c>
      <c r="J79" s="130">
        <v>3</v>
      </c>
      <c r="K79" s="130">
        <v>4</v>
      </c>
      <c r="L79" s="130">
        <v>4</v>
      </c>
      <c r="M79" s="130">
        <v>4</v>
      </c>
      <c r="N79" s="130">
        <v>4</v>
      </c>
      <c r="O79" s="129" t="s">
        <v>134</v>
      </c>
    </row>
    <row r="80" spans="1:15">
      <c r="A80" s="129">
        <v>59</v>
      </c>
      <c r="B80" s="130">
        <v>37</v>
      </c>
      <c r="C80" s="129" t="s">
        <v>131</v>
      </c>
      <c r="D80" s="129" t="s">
        <v>88</v>
      </c>
      <c r="E80" s="129" t="s">
        <v>133</v>
      </c>
      <c r="F80" s="130">
        <v>3</v>
      </c>
      <c r="G80" s="130">
        <v>3</v>
      </c>
      <c r="H80" s="130">
        <v>4</v>
      </c>
      <c r="I80" s="130">
        <v>4</v>
      </c>
      <c r="J80" s="130">
        <v>4</v>
      </c>
      <c r="K80" s="130">
        <v>3</v>
      </c>
      <c r="L80" s="130">
        <v>4</v>
      </c>
      <c r="M80" s="130">
        <v>3</v>
      </c>
      <c r="N80" s="130">
        <v>3</v>
      </c>
      <c r="O80" s="129" t="s">
        <v>447</v>
      </c>
    </row>
    <row r="81" spans="1:15">
      <c r="A81" s="129">
        <v>60</v>
      </c>
      <c r="B81" s="130">
        <v>47</v>
      </c>
      <c r="C81" s="129" t="s">
        <v>135</v>
      </c>
      <c r="D81" s="129" t="s">
        <v>86</v>
      </c>
      <c r="E81" s="129" t="s">
        <v>133</v>
      </c>
      <c r="F81" s="130">
        <v>4</v>
      </c>
      <c r="G81" s="130">
        <v>4</v>
      </c>
      <c r="H81" s="130">
        <v>4</v>
      </c>
      <c r="I81" s="130">
        <v>4</v>
      </c>
      <c r="J81" s="130">
        <v>4</v>
      </c>
      <c r="K81" s="130">
        <v>4</v>
      </c>
      <c r="L81" s="130">
        <v>4</v>
      </c>
      <c r="M81" s="130">
        <v>4</v>
      </c>
      <c r="N81" s="130">
        <v>4</v>
      </c>
      <c r="O81" s="129" t="s">
        <v>503</v>
      </c>
    </row>
    <row r="82" spans="1:15">
      <c r="A82" s="129">
        <v>61</v>
      </c>
      <c r="B82" s="130">
        <v>42</v>
      </c>
      <c r="C82" s="129" t="s">
        <v>135</v>
      </c>
      <c r="D82" s="129" t="s">
        <v>88</v>
      </c>
      <c r="E82" s="129" t="s">
        <v>133</v>
      </c>
      <c r="F82" s="130">
        <v>4</v>
      </c>
      <c r="G82" s="130">
        <v>4</v>
      </c>
      <c r="H82" s="130">
        <v>3</v>
      </c>
      <c r="I82" s="130">
        <v>4</v>
      </c>
      <c r="J82" s="130">
        <v>3</v>
      </c>
      <c r="K82" s="130">
        <v>4</v>
      </c>
      <c r="L82" s="130">
        <v>4</v>
      </c>
      <c r="M82" s="130">
        <v>4</v>
      </c>
      <c r="N82" s="130">
        <v>4</v>
      </c>
      <c r="O82" s="129" t="s">
        <v>504</v>
      </c>
    </row>
    <row r="83" spans="1:15">
      <c r="A83" s="129">
        <v>62</v>
      </c>
      <c r="B83" s="130">
        <v>49</v>
      </c>
      <c r="C83" s="129" t="s">
        <v>131</v>
      </c>
      <c r="D83" s="129" t="s">
        <v>86</v>
      </c>
      <c r="E83" s="129" t="s">
        <v>133</v>
      </c>
      <c r="F83" s="130">
        <v>3</v>
      </c>
      <c r="G83" s="130">
        <v>3</v>
      </c>
      <c r="H83" s="130">
        <v>3</v>
      </c>
      <c r="I83" s="130">
        <v>3</v>
      </c>
      <c r="J83" s="130">
        <v>3</v>
      </c>
      <c r="K83" s="130">
        <v>4</v>
      </c>
      <c r="L83" s="130">
        <v>3</v>
      </c>
      <c r="M83" s="130">
        <v>3</v>
      </c>
      <c r="N83" s="130">
        <v>3</v>
      </c>
      <c r="O83" s="129" t="s">
        <v>505</v>
      </c>
    </row>
    <row r="84" spans="1:15">
      <c r="A84" s="129">
        <v>63</v>
      </c>
      <c r="B84" s="130">
        <v>39</v>
      </c>
      <c r="C84" s="129" t="s">
        <v>131</v>
      </c>
      <c r="D84" s="129" t="s">
        <v>88</v>
      </c>
      <c r="E84" s="129" t="s">
        <v>133</v>
      </c>
      <c r="F84" s="130">
        <v>3</v>
      </c>
      <c r="G84" s="130">
        <v>3</v>
      </c>
      <c r="H84" s="130">
        <v>3</v>
      </c>
      <c r="I84" s="130">
        <v>3</v>
      </c>
      <c r="J84" s="130">
        <v>3</v>
      </c>
      <c r="K84" s="130">
        <v>3</v>
      </c>
      <c r="L84" s="130">
        <v>3</v>
      </c>
      <c r="M84" s="130">
        <v>3</v>
      </c>
      <c r="N84" s="130">
        <v>3</v>
      </c>
      <c r="O84" s="129" t="s">
        <v>506</v>
      </c>
    </row>
    <row r="85" spans="1:15">
      <c r="A85" s="129">
        <v>64</v>
      </c>
      <c r="B85" s="130">
        <v>46</v>
      </c>
      <c r="C85" s="129" t="s">
        <v>131</v>
      </c>
      <c r="D85" s="129" t="s">
        <v>86</v>
      </c>
      <c r="E85" s="129" t="s">
        <v>133</v>
      </c>
      <c r="F85" s="130">
        <v>3</v>
      </c>
      <c r="G85" s="130">
        <v>3</v>
      </c>
      <c r="H85" s="130">
        <v>4</v>
      </c>
      <c r="I85" s="130">
        <v>3</v>
      </c>
      <c r="J85" s="130">
        <v>3</v>
      </c>
      <c r="K85" s="130">
        <v>3</v>
      </c>
      <c r="L85" s="130">
        <v>4</v>
      </c>
      <c r="M85" s="130">
        <v>3</v>
      </c>
      <c r="N85" s="130">
        <v>4</v>
      </c>
      <c r="O85" s="129" t="s">
        <v>134</v>
      </c>
    </row>
    <row r="86" spans="1:15">
      <c r="A86" s="129">
        <v>65</v>
      </c>
      <c r="B86" s="130">
        <v>52</v>
      </c>
      <c r="C86" s="129" t="s">
        <v>131</v>
      </c>
      <c r="D86" s="129" t="s">
        <v>86</v>
      </c>
      <c r="E86" s="129" t="s">
        <v>133</v>
      </c>
      <c r="F86" s="130">
        <v>3</v>
      </c>
      <c r="G86" s="130">
        <v>4</v>
      </c>
      <c r="H86" s="130">
        <v>3</v>
      </c>
      <c r="I86" s="130">
        <v>4</v>
      </c>
      <c r="J86" s="130">
        <v>4</v>
      </c>
      <c r="K86" s="130">
        <v>4</v>
      </c>
      <c r="L86" s="130">
        <v>4</v>
      </c>
      <c r="M86" s="130">
        <v>4</v>
      </c>
      <c r="N86" s="130">
        <v>3</v>
      </c>
      <c r="O86" s="129" t="s">
        <v>507</v>
      </c>
    </row>
    <row r="87" spans="1:15">
      <c r="A87" s="129">
        <v>66</v>
      </c>
      <c r="B87" s="130">
        <v>50</v>
      </c>
      <c r="C87" s="129" t="s">
        <v>131</v>
      </c>
      <c r="D87" s="129" t="s">
        <v>137</v>
      </c>
      <c r="E87" s="129" t="s">
        <v>133</v>
      </c>
      <c r="F87" s="130">
        <v>4</v>
      </c>
      <c r="G87" s="130">
        <v>4</v>
      </c>
      <c r="H87" s="130">
        <v>4</v>
      </c>
      <c r="I87" s="130">
        <v>4</v>
      </c>
      <c r="J87" s="130">
        <v>4</v>
      </c>
      <c r="K87" s="130">
        <v>4</v>
      </c>
      <c r="L87" s="130">
        <v>4</v>
      </c>
      <c r="M87" s="130">
        <v>4</v>
      </c>
      <c r="N87" s="130">
        <v>4</v>
      </c>
      <c r="O87" s="129" t="s">
        <v>148</v>
      </c>
    </row>
    <row r="88" spans="1:15">
      <c r="A88" s="129">
        <v>67</v>
      </c>
      <c r="B88" s="130">
        <v>42</v>
      </c>
      <c r="C88" s="129" t="s">
        <v>131</v>
      </c>
      <c r="D88" s="129" t="s">
        <v>137</v>
      </c>
      <c r="E88" s="129" t="s">
        <v>97</v>
      </c>
      <c r="F88" s="130">
        <v>4</v>
      </c>
      <c r="G88" s="130">
        <v>3</v>
      </c>
      <c r="H88" s="130">
        <v>4</v>
      </c>
      <c r="I88" s="130">
        <v>4</v>
      </c>
      <c r="J88" s="130">
        <v>4</v>
      </c>
      <c r="K88" s="130">
        <v>4</v>
      </c>
      <c r="L88" s="130">
        <v>4</v>
      </c>
      <c r="M88" s="130">
        <v>4</v>
      </c>
      <c r="N88" s="130">
        <v>4</v>
      </c>
      <c r="O88" s="129" t="s">
        <v>508</v>
      </c>
    </row>
    <row r="89" spans="1:15">
      <c r="A89" s="129">
        <v>68</v>
      </c>
      <c r="B89" s="130">
        <v>28</v>
      </c>
      <c r="C89" s="129" t="s">
        <v>135</v>
      </c>
      <c r="D89" s="129" t="s">
        <v>86</v>
      </c>
      <c r="E89" s="129" t="s">
        <v>97</v>
      </c>
      <c r="F89" s="130">
        <v>4</v>
      </c>
      <c r="G89" s="130">
        <v>4</v>
      </c>
      <c r="H89" s="130">
        <v>3</v>
      </c>
      <c r="I89" s="130">
        <v>3</v>
      </c>
      <c r="J89" s="130">
        <v>4</v>
      </c>
      <c r="K89" s="130">
        <v>3</v>
      </c>
      <c r="L89" s="130">
        <v>4</v>
      </c>
      <c r="M89" s="130">
        <v>4</v>
      </c>
      <c r="N89" s="130">
        <v>4</v>
      </c>
      <c r="O89" s="129" t="s">
        <v>22</v>
      </c>
    </row>
    <row r="90" spans="1:15">
      <c r="A90" s="129">
        <v>69</v>
      </c>
      <c r="B90" s="130">
        <v>55</v>
      </c>
      <c r="C90" s="129" t="s">
        <v>131</v>
      </c>
      <c r="D90" s="129" t="s">
        <v>86</v>
      </c>
      <c r="E90" s="129" t="s">
        <v>133</v>
      </c>
      <c r="F90" s="130">
        <v>3</v>
      </c>
      <c r="G90" s="130">
        <v>3</v>
      </c>
      <c r="H90" s="130">
        <v>3</v>
      </c>
      <c r="I90" s="130">
        <v>3</v>
      </c>
      <c r="J90" s="130">
        <v>3</v>
      </c>
      <c r="K90" s="130">
        <v>3</v>
      </c>
      <c r="L90" s="130">
        <v>3</v>
      </c>
      <c r="M90" s="130">
        <v>3</v>
      </c>
      <c r="N90" s="130">
        <v>3</v>
      </c>
      <c r="O90" s="129" t="s">
        <v>509</v>
      </c>
    </row>
    <row r="91" spans="1:15">
      <c r="A91" s="129">
        <v>70</v>
      </c>
      <c r="B91" s="130">
        <v>34</v>
      </c>
      <c r="C91" s="129" t="s">
        <v>131</v>
      </c>
      <c r="D91" s="129" t="s">
        <v>86</v>
      </c>
      <c r="E91" s="129" t="s">
        <v>97</v>
      </c>
      <c r="F91" s="130">
        <v>3</v>
      </c>
      <c r="G91" s="130">
        <v>3</v>
      </c>
      <c r="H91" s="130">
        <v>3</v>
      </c>
      <c r="I91" s="130">
        <v>3</v>
      </c>
      <c r="J91" s="130">
        <v>3</v>
      </c>
      <c r="K91" s="130">
        <v>3</v>
      </c>
      <c r="L91" s="130">
        <v>3</v>
      </c>
      <c r="M91" s="130">
        <v>3</v>
      </c>
      <c r="N91" s="130">
        <v>3</v>
      </c>
      <c r="O91" s="129" t="s">
        <v>510</v>
      </c>
    </row>
    <row r="92" spans="1:15">
      <c r="A92" s="129">
        <v>71</v>
      </c>
      <c r="B92" s="130">
        <v>36</v>
      </c>
      <c r="C92" s="129" t="s">
        <v>131</v>
      </c>
      <c r="D92" s="129" t="s">
        <v>88</v>
      </c>
      <c r="E92" s="129" t="s">
        <v>97</v>
      </c>
      <c r="F92" s="130">
        <v>4</v>
      </c>
      <c r="G92" s="130">
        <v>4</v>
      </c>
      <c r="H92" s="130">
        <v>4</v>
      </c>
      <c r="I92" s="130">
        <v>4</v>
      </c>
      <c r="J92" s="130">
        <v>4</v>
      </c>
      <c r="K92" s="130">
        <v>4</v>
      </c>
      <c r="L92" s="130">
        <v>4</v>
      </c>
      <c r="M92" s="130">
        <v>4</v>
      </c>
      <c r="N92" s="130">
        <v>4</v>
      </c>
      <c r="O92" s="129" t="s">
        <v>229</v>
      </c>
    </row>
    <row r="93" spans="1:15">
      <c r="A93" s="129">
        <v>72</v>
      </c>
      <c r="B93" s="130">
        <v>47</v>
      </c>
      <c r="C93" s="129" t="s">
        <v>135</v>
      </c>
      <c r="D93" s="129" t="s">
        <v>137</v>
      </c>
      <c r="E93" s="129" t="s">
        <v>97</v>
      </c>
      <c r="F93" s="130">
        <v>4</v>
      </c>
      <c r="G93" s="130">
        <v>4</v>
      </c>
      <c r="H93" s="130">
        <v>4</v>
      </c>
      <c r="I93" s="130">
        <v>4</v>
      </c>
      <c r="J93" s="130">
        <v>4</v>
      </c>
      <c r="K93" s="130">
        <v>4</v>
      </c>
      <c r="L93" s="130">
        <v>4</v>
      </c>
      <c r="M93" s="130">
        <v>4</v>
      </c>
      <c r="N93" s="130">
        <v>4</v>
      </c>
      <c r="O93" s="129" t="s">
        <v>162</v>
      </c>
    </row>
    <row r="94" spans="1:15">
      <c r="A94" s="129">
        <v>73</v>
      </c>
      <c r="B94" s="130">
        <v>35</v>
      </c>
      <c r="C94" s="129" t="s">
        <v>131</v>
      </c>
      <c r="D94" s="129" t="s">
        <v>86</v>
      </c>
      <c r="E94" s="129" t="s">
        <v>97</v>
      </c>
      <c r="F94" s="130">
        <v>4</v>
      </c>
      <c r="G94" s="130">
        <v>4</v>
      </c>
      <c r="H94" s="130">
        <v>4</v>
      </c>
      <c r="I94" s="130">
        <v>4</v>
      </c>
      <c r="J94" s="130">
        <v>4</v>
      </c>
      <c r="K94" s="130">
        <v>4</v>
      </c>
      <c r="L94" s="130">
        <v>4</v>
      </c>
      <c r="M94" s="130">
        <v>4</v>
      </c>
      <c r="N94" s="130">
        <v>4</v>
      </c>
      <c r="O94" s="129" t="s">
        <v>162</v>
      </c>
    </row>
    <row r="95" spans="1:15">
      <c r="A95" s="129">
        <v>74</v>
      </c>
      <c r="B95" s="130">
        <v>35</v>
      </c>
      <c r="C95" s="129" t="s">
        <v>131</v>
      </c>
      <c r="D95" s="129" t="s">
        <v>86</v>
      </c>
      <c r="E95" s="129" t="s">
        <v>97</v>
      </c>
      <c r="F95" s="130">
        <v>4</v>
      </c>
      <c r="G95" s="130">
        <v>4</v>
      </c>
      <c r="H95" s="130">
        <v>4</v>
      </c>
      <c r="I95" s="130">
        <v>4</v>
      </c>
      <c r="J95" s="130">
        <v>4</v>
      </c>
      <c r="K95" s="130">
        <v>4</v>
      </c>
      <c r="L95" s="130">
        <v>4</v>
      </c>
      <c r="M95" s="130">
        <v>4</v>
      </c>
      <c r="N95" s="130">
        <v>4</v>
      </c>
      <c r="O95" s="129" t="s">
        <v>162</v>
      </c>
    </row>
    <row r="96" spans="1:15">
      <c r="A96" s="129">
        <v>75</v>
      </c>
      <c r="B96" s="130">
        <v>35</v>
      </c>
      <c r="C96" s="129" t="s">
        <v>131</v>
      </c>
      <c r="D96" s="129" t="s">
        <v>86</v>
      </c>
      <c r="E96" s="129" t="s">
        <v>97</v>
      </c>
      <c r="F96" s="130">
        <v>4</v>
      </c>
      <c r="G96" s="130">
        <v>4</v>
      </c>
      <c r="H96" s="130">
        <v>4</v>
      </c>
      <c r="I96" s="130">
        <v>4</v>
      </c>
      <c r="J96" s="130">
        <v>4</v>
      </c>
      <c r="K96" s="130">
        <v>4</v>
      </c>
      <c r="L96" s="130">
        <v>4</v>
      </c>
      <c r="M96" s="130">
        <v>4</v>
      </c>
      <c r="N96" s="130">
        <v>4</v>
      </c>
      <c r="O96" s="129" t="s">
        <v>162</v>
      </c>
    </row>
    <row r="97" spans="1:15">
      <c r="A97" s="129">
        <v>76</v>
      </c>
      <c r="B97" s="130">
        <v>56</v>
      </c>
      <c r="C97" s="129" t="s">
        <v>131</v>
      </c>
      <c r="D97" s="129" t="s">
        <v>86</v>
      </c>
      <c r="E97" s="129" t="s">
        <v>97</v>
      </c>
      <c r="F97" s="130">
        <v>3</v>
      </c>
      <c r="G97" s="130">
        <v>3</v>
      </c>
      <c r="H97" s="130">
        <v>4</v>
      </c>
      <c r="I97" s="130">
        <v>4</v>
      </c>
      <c r="J97" s="130">
        <v>3</v>
      </c>
      <c r="K97" s="130">
        <v>4</v>
      </c>
      <c r="L97" s="130">
        <v>4</v>
      </c>
      <c r="M97" s="130">
        <v>4</v>
      </c>
      <c r="N97" s="130">
        <v>3</v>
      </c>
      <c r="O97" s="129" t="s">
        <v>511</v>
      </c>
    </row>
    <row r="98" spans="1:15">
      <c r="A98" s="129">
        <v>77</v>
      </c>
      <c r="B98" s="130">
        <v>56</v>
      </c>
      <c r="C98" s="129" t="s">
        <v>131</v>
      </c>
      <c r="D98" s="129" t="s">
        <v>86</v>
      </c>
      <c r="E98" s="129" t="s">
        <v>97</v>
      </c>
      <c r="F98" s="130">
        <v>3</v>
      </c>
      <c r="G98" s="130">
        <v>3</v>
      </c>
      <c r="H98" s="130">
        <v>4</v>
      </c>
      <c r="I98" s="130">
        <v>4</v>
      </c>
      <c r="J98" s="130">
        <v>3</v>
      </c>
      <c r="K98" s="130">
        <v>4</v>
      </c>
      <c r="L98" s="130">
        <v>4</v>
      </c>
      <c r="M98" s="130">
        <v>4</v>
      </c>
      <c r="N98" s="130">
        <v>3</v>
      </c>
      <c r="O98" s="129" t="s">
        <v>511</v>
      </c>
    </row>
    <row r="99" spans="1:15">
      <c r="A99" s="129">
        <v>78</v>
      </c>
      <c r="B99" s="130">
        <v>57</v>
      </c>
      <c r="C99" s="129" t="s">
        <v>131</v>
      </c>
      <c r="D99" s="129" t="s">
        <v>88</v>
      </c>
      <c r="E99" s="129" t="s">
        <v>97</v>
      </c>
      <c r="F99" s="130">
        <v>3</v>
      </c>
      <c r="G99" s="130">
        <v>3</v>
      </c>
      <c r="H99" s="130">
        <v>3</v>
      </c>
      <c r="I99" s="130">
        <v>3</v>
      </c>
      <c r="J99" s="130">
        <v>3</v>
      </c>
      <c r="K99" s="130">
        <v>3</v>
      </c>
      <c r="L99" s="130">
        <v>3</v>
      </c>
      <c r="M99" s="130">
        <v>3</v>
      </c>
      <c r="N99" s="130">
        <v>3</v>
      </c>
      <c r="O99" s="129" t="s">
        <v>512</v>
      </c>
    </row>
    <row r="100" spans="1:15">
      <c r="A100" s="129">
        <v>79</v>
      </c>
      <c r="B100" s="130">
        <v>38</v>
      </c>
      <c r="C100" s="129" t="s">
        <v>131</v>
      </c>
      <c r="D100" s="129" t="s">
        <v>88</v>
      </c>
      <c r="E100" s="129" t="s">
        <v>97</v>
      </c>
      <c r="F100" s="130">
        <v>4</v>
      </c>
      <c r="G100" s="130">
        <v>4</v>
      </c>
      <c r="H100" s="130">
        <v>4</v>
      </c>
      <c r="I100" s="130">
        <v>4</v>
      </c>
      <c r="J100" s="130">
        <v>4</v>
      </c>
      <c r="K100" s="130">
        <v>4</v>
      </c>
      <c r="L100" s="130">
        <v>4</v>
      </c>
      <c r="M100" s="130">
        <v>4</v>
      </c>
      <c r="N100" s="130">
        <v>4</v>
      </c>
      <c r="O100" s="129" t="s">
        <v>513</v>
      </c>
    </row>
    <row r="101" spans="1:15">
      <c r="A101" s="129">
        <v>80</v>
      </c>
      <c r="B101" s="130">
        <v>29</v>
      </c>
      <c r="C101" s="129" t="s">
        <v>131</v>
      </c>
      <c r="D101" s="129" t="s">
        <v>88</v>
      </c>
      <c r="E101" s="129" t="s">
        <v>97</v>
      </c>
      <c r="F101" s="130">
        <v>3</v>
      </c>
      <c r="G101" s="130">
        <v>3</v>
      </c>
      <c r="H101" s="130">
        <v>3</v>
      </c>
      <c r="I101" s="130">
        <v>3</v>
      </c>
      <c r="J101" s="130">
        <v>3</v>
      </c>
      <c r="K101" s="130">
        <v>3</v>
      </c>
      <c r="L101" s="130">
        <v>3</v>
      </c>
      <c r="M101" s="130">
        <v>3</v>
      </c>
      <c r="N101" s="130">
        <v>3</v>
      </c>
      <c r="O101" s="129" t="s">
        <v>145</v>
      </c>
    </row>
    <row r="102" spans="1:15">
      <c r="A102" s="129">
        <v>81</v>
      </c>
      <c r="B102" s="130">
        <v>29</v>
      </c>
      <c r="C102" s="129" t="s">
        <v>131</v>
      </c>
      <c r="D102" s="129" t="s">
        <v>88</v>
      </c>
      <c r="E102" s="129" t="s">
        <v>97</v>
      </c>
      <c r="F102" s="130">
        <v>4</v>
      </c>
      <c r="G102" s="130">
        <v>4</v>
      </c>
      <c r="H102" s="130">
        <v>4</v>
      </c>
      <c r="I102" s="130">
        <v>4</v>
      </c>
      <c r="J102" s="130">
        <v>4</v>
      </c>
      <c r="K102" s="130">
        <v>4</v>
      </c>
      <c r="L102" s="130">
        <v>4</v>
      </c>
      <c r="M102" s="130">
        <v>4</v>
      </c>
      <c r="N102" s="130">
        <v>4</v>
      </c>
      <c r="O102" s="129" t="s">
        <v>514</v>
      </c>
    </row>
    <row r="103" spans="1:15">
      <c r="A103" s="129">
        <v>82</v>
      </c>
      <c r="B103" s="130">
        <v>29</v>
      </c>
      <c r="C103" s="129" t="s">
        <v>131</v>
      </c>
      <c r="D103" s="129" t="s">
        <v>88</v>
      </c>
      <c r="E103" s="129" t="s">
        <v>97</v>
      </c>
      <c r="F103" s="130">
        <v>4</v>
      </c>
      <c r="G103" s="130">
        <v>4</v>
      </c>
      <c r="H103" s="130">
        <v>4</v>
      </c>
      <c r="I103" s="130">
        <v>4</v>
      </c>
      <c r="J103" s="130">
        <v>4</v>
      </c>
      <c r="K103" s="130">
        <v>4</v>
      </c>
      <c r="L103" s="130">
        <v>4</v>
      </c>
      <c r="M103" s="130">
        <v>4</v>
      </c>
      <c r="N103" s="130">
        <v>4</v>
      </c>
      <c r="O103" s="129" t="s">
        <v>319</v>
      </c>
    </row>
    <row r="104" spans="1:15">
      <c r="A104" s="129">
        <v>83</v>
      </c>
      <c r="B104" s="130">
        <v>43</v>
      </c>
      <c r="C104" s="129" t="s">
        <v>131</v>
      </c>
      <c r="D104" s="129" t="s">
        <v>88</v>
      </c>
      <c r="E104" s="129" t="s">
        <v>97</v>
      </c>
      <c r="F104" s="130">
        <v>3</v>
      </c>
      <c r="G104" s="130">
        <v>3</v>
      </c>
      <c r="H104" s="130">
        <v>3</v>
      </c>
      <c r="I104" s="130">
        <v>3</v>
      </c>
      <c r="J104" s="130">
        <v>3</v>
      </c>
      <c r="K104" s="130">
        <v>3</v>
      </c>
      <c r="L104" s="130">
        <v>3</v>
      </c>
      <c r="M104" s="130">
        <v>3</v>
      </c>
      <c r="N104" s="130">
        <v>3</v>
      </c>
      <c r="O104" s="129" t="s">
        <v>515</v>
      </c>
    </row>
    <row r="105" spans="1:15">
      <c r="A105" s="129">
        <v>84</v>
      </c>
      <c r="B105" s="130">
        <v>30</v>
      </c>
      <c r="C105" s="129" t="s">
        <v>131</v>
      </c>
      <c r="D105" s="129" t="s">
        <v>86</v>
      </c>
      <c r="E105" s="129" t="s">
        <v>97</v>
      </c>
      <c r="F105" s="130">
        <v>4</v>
      </c>
      <c r="G105" s="130">
        <v>4</v>
      </c>
      <c r="H105" s="130">
        <v>4</v>
      </c>
      <c r="I105" s="130">
        <v>4</v>
      </c>
      <c r="J105" s="130">
        <v>4</v>
      </c>
      <c r="K105" s="130">
        <v>4</v>
      </c>
      <c r="L105" s="130">
        <v>4</v>
      </c>
      <c r="M105" s="130">
        <v>4</v>
      </c>
      <c r="N105" s="130">
        <v>4</v>
      </c>
      <c r="O105" s="129" t="s">
        <v>516</v>
      </c>
    </row>
    <row r="106" spans="1:15">
      <c r="A106" s="129">
        <v>85</v>
      </c>
      <c r="B106" s="130">
        <v>31</v>
      </c>
      <c r="C106" s="129" t="s">
        <v>131</v>
      </c>
      <c r="D106" s="129" t="s">
        <v>86</v>
      </c>
      <c r="E106" s="129" t="s">
        <v>97</v>
      </c>
      <c r="F106" s="130">
        <v>4</v>
      </c>
      <c r="G106" s="130">
        <v>4</v>
      </c>
      <c r="H106" s="130">
        <v>4</v>
      </c>
      <c r="I106" s="130">
        <v>4</v>
      </c>
      <c r="J106" s="130">
        <v>4</v>
      </c>
      <c r="K106" s="130">
        <v>4</v>
      </c>
      <c r="L106" s="130">
        <v>4</v>
      </c>
      <c r="M106" s="130">
        <v>4</v>
      </c>
      <c r="N106" s="130">
        <v>4</v>
      </c>
      <c r="O106" s="129" t="s">
        <v>517</v>
      </c>
    </row>
    <row r="107" spans="1:15">
      <c r="A107" s="129">
        <v>86</v>
      </c>
      <c r="B107" s="130">
        <v>37</v>
      </c>
      <c r="C107" s="129" t="s">
        <v>131</v>
      </c>
      <c r="D107" s="129" t="s">
        <v>88</v>
      </c>
      <c r="E107" s="129" t="s">
        <v>97</v>
      </c>
      <c r="F107" s="130">
        <v>3</v>
      </c>
      <c r="G107" s="130">
        <v>3</v>
      </c>
      <c r="H107" s="130">
        <v>3</v>
      </c>
      <c r="I107" s="130">
        <v>3</v>
      </c>
      <c r="J107" s="130">
        <v>3</v>
      </c>
      <c r="K107" s="130">
        <v>3</v>
      </c>
      <c r="L107" s="130">
        <v>3</v>
      </c>
      <c r="M107" s="130">
        <v>3</v>
      </c>
      <c r="N107" s="130">
        <v>3</v>
      </c>
      <c r="O107" s="129" t="s">
        <v>518</v>
      </c>
    </row>
    <row r="108" spans="1:15">
      <c r="A108" s="129">
        <v>87</v>
      </c>
      <c r="B108" s="130">
        <v>32</v>
      </c>
      <c r="C108" s="129" t="s">
        <v>135</v>
      </c>
      <c r="D108" s="129" t="s">
        <v>88</v>
      </c>
      <c r="E108" s="129" t="s">
        <v>97</v>
      </c>
      <c r="F108" s="130">
        <v>4</v>
      </c>
      <c r="G108" s="130">
        <v>4</v>
      </c>
      <c r="H108" s="130">
        <v>4</v>
      </c>
      <c r="I108" s="130">
        <v>4</v>
      </c>
      <c r="J108" s="130">
        <v>4</v>
      </c>
      <c r="K108" s="130">
        <v>4</v>
      </c>
      <c r="L108" s="130">
        <v>4</v>
      </c>
      <c r="M108" s="130">
        <v>4</v>
      </c>
      <c r="N108" s="130">
        <v>4</v>
      </c>
      <c r="O108" s="129" t="s">
        <v>519</v>
      </c>
    </row>
    <row r="109" spans="1:15">
      <c r="A109" s="129">
        <v>88</v>
      </c>
      <c r="B109" s="130">
        <v>35</v>
      </c>
      <c r="C109" s="129" t="s">
        <v>135</v>
      </c>
      <c r="D109" s="129" t="s">
        <v>86</v>
      </c>
      <c r="E109" s="129" t="s">
        <v>97</v>
      </c>
      <c r="F109" s="130">
        <v>4</v>
      </c>
      <c r="G109" s="130">
        <v>4</v>
      </c>
      <c r="H109" s="130">
        <v>4</v>
      </c>
      <c r="I109" s="130">
        <v>4</v>
      </c>
      <c r="J109" s="130">
        <v>4</v>
      </c>
      <c r="K109" s="130">
        <v>4</v>
      </c>
      <c r="L109" s="130">
        <v>4</v>
      </c>
      <c r="M109" s="130">
        <v>4</v>
      </c>
      <c r="N109" s="130">
        <v>4</v>
      </c>
      <c r="O109" s="129" t="s">
        <v>520</v>
      </c>
    </row>
    <row r="110" spans="1:15">
      <c r="A110" s="129">
        <v>89</v>
      </c>
      <c r="B110" s="130">
        <v>38</v>
      </c>
      <c r="C110" s="129" t="s">
        <v>135</v>
      </c>
      <c r="D110" s="129" t="s">
        <v>88</v>
      </c>
      <c r="E110" s="129" t="s">
        <v>97</v>
      </c>
      <c r="F110" s="130">
        <v>4</v>
      </c>
      <c r="G110" s="130">
        <v>4</v>
      </c>
      <c r="H110" s="130">
        <v>4</v>
      </c>
      <c r="I110" s="130">
        <v>4</v>
      </c>
      <c r="J110" s="130">
        <v>4</v>
      </c>
      <c r="K110" s="130">
        <v>4</v>
      </c>
      <c r="L110" s="130">
        <v>4</v>
      </c>
      <c r="M110" s="130">
        <v>4</v>
      </c>
      <c r="N110" s="130">
        <v>4</v>
      </c>
      <c r="O110" s="129" t="s">
        <v>140</v>
      </c>
    </row>
    <row r="111" spans="1:15">
      <c r="A111" s="129">
        <v>90</v>
      </c>
      <c r="B111" s="130">
        <v>44</v>
      </c>
      <c r="C111" s="129" t="s">
        <v>131</v>
      </c>
      <c r="D111" s="129" t="s">
        <v>88</v>
      </c>
      <c r="E111" s="129" t="s">
        <v>97</v>
      </c>
      <c r="F111" s="130">
        <v>3</v>
      </c>
      <c r="G111" s="130">
        <v>3</v>
      </c>
      <c r="H111" s="130">
        <v>3</v>
      </c>
      <c r="I111" s="130">
        <v>3</v>
      </c>
      <c r="J111" s="130">
        <v>3</v>
      </c>
      <c r="K111" s="130">
        <v>3</v>
      </c>
      <c r="L111" s="130">
        <v>3</v>
      </c>
      <c r="M111" s="130">
        <v>3</v>
      </c>
      <c r="N111" s="130">
        <v>3</v>
      </c>
      <c r="O111" s="129" t="s">
        <v>521</v>
      </c>
    </row>
    <row r="112" spans="1:15">
      <c r="A112" s="129">
        <v>91</v>
      </c>
      <c r="B112" s="130">
        <v>39</v>
      </c>
      <c r="C112" s="129" t="s">
        <v>135</v>
      </c>
      <c r="D112" s="129" t="s">
        <v>88</v>
      </c>
      <c r="E112" s="129" t="s">
        <v>97</v>
      </c>
      <c r="F112" s="130">
        <v>4</v>
      </c>
      <c r="G112" s="130">
        <v>4</v>
      </c>
      <c r="H112" s="130">
        <v>4</v>
      </c>
      <c r="I112" s="130">
        <v>4</v>
      </c>
      <c r="J112" s="130">
        <v>4</v>
      </c>
      <c r="K112" s="130">
        <v>4</v>
      </c>
      <c r="L112" s="130">
        <v>4</v>
      </c>
      <c r="M112" s="130">
        <v>4</v>
      </c>
      <c r="N112" s="130">
        <v>4</v>
      </c>
      <c r="O112" s="129" t="s">
        <v>522</v>
      </c>
    </row>
    <row r="113" spans="1:15">
      <c r="A113" s="129">
        <v>92</v>
      </c>
      <c r="B113" s="130">
        <v>41</v>
      </c>
      <c r="C113" s="129" t="s">
        <v>135</v>
      </c>
      <c r="D113" s="129" t="s">
        <v>88</v>
      </c>
      <c r="E113" s="129" t="s">
        <v>97</v>
      </c>
      <c r="F113" s="130">
        <v>4</v>
      </c>
      <c r="G113" s="130">
        <v>4</v>
      </c>
      <c r="H113" s="130">
        <v>4</v>
      </c>
      <c r="I113" s="130">
        <v>4</v>
      </c>
      <c r="J113" s="130">
        <v>4</v>
      </c>
      <c r="K113" s="130">
        <v>4</v>
      </c>
      <c r="L113" s="130">
        <v>4</v>
      </c>
      <c r="M113" s="130">
        <v>4</v>
      </c>
      <c r="N113" s="130">
        <v>4</v>
      </c>
      <c r="O113" s="129" t="s">
        <v>162</v>
      </c>
    </row>
    <row r="114" spans="1:15">
      <c r="A114" s="129">
        <v>93</v>
      </c>
      <c r="B114" s="130">
        <v>34</v>
      </c>
      <c r="C114" s="129" t="s">
        <v>135</v>
      </c>
      <c r="D114" s="129" t="s">
        <v>88</v>
      </c>
      <c r="E114" s="129" t="s">
        <v>97</v>
      </c>
      <c r="F114" s="130">
        <v>3</v>
      </c>
      <c r="G114" s="130">
        <v>3</v>
      </c>
      <c r="H114" s="130">
        <v>3</v>
      </c>
      <c r="I114" s="130">
        <v>3</v>
      </c>
      <c r="J114" s="130">
        <v>3</v>
      </c>
      <c r="K114" s="130">
        <v>3</v>
      </c>
      <c r="L114" s="130">
        <v>3</v>
      </c>
      <c r="M114" s="130">
        <v>4</v>
      </c>
      <c r="N114" s="130">
        <v>4</v>
      </c>
      <c r="O114" s="129" t="s">
        <v>145</v>
      </c>
    </row>
    <row r="115" spans="1:15">
      <c r="A115" s="129">
        <v>94</v>
      </c>
      <c r="B115" s="130">
        <v>33</v>
      </c>
      <c r="C115" s="129" t="s">
        <v>131</v>
      </c>
      <c r="D115" s="129" t="s">
        <v>88</v>
      </c>
      <c r="E115" s="129" t="s">
        <v>97</v>
      </c>
      <c r="F115" s="130">
        <v>4</v>
      </c>
      <c r="G115" s="130">
        <v>4</v>
      </c>
      <c r="H115" s="130">
        <v>4</v>
      </c>
      <c r="I115" s="130">
        <v>4</v>
      </c>
      <c r="J115" s="130">
        <v>4</v>
      </c>
      <c r="K115" s="130">
        <v>4</v>
      </c>
      <c r="L115" s="130">
        <v>4</v>
      </c>
      <c r="M115" s="130">
        <v>4</v>
      </c>
      <c r="N115" s="130">
        <v>4</v>
      </c>
      <c r="O115" s="129" t="s">
        <v>517</v>
      </c>
    </row>
    <row r="116" spans="1:15">
      <c r="A116" s="129">
        <v>95</v>
      </c>
      <c r="B116" s="130">
        <v>30</v>
      </c>
      <c r="C116" s="129" t="s">
        <v>131</v>
      </c>
      <c r="D116" s="129" t="s">
        <v>88</v>
      </c>
      <c r="E116" s="129" t="s">
        <v>97</v>
      </c>
      <c r="F116" s="130">
        <v>4</v>
      </c>
      <c r="G116" s="130">
        <v>4</v>
      </c>
      <c r="H116" s="130">
        <v>4</v>
      </c>
      <c r="I116" s="130">
        <v>4</v>
      </c>
      <c r="J116" s="130">
        <v>4</v>
      </c>
      <c r="K116" s="130">
        <v>4</v>
      </c>
      <c r="L116" s="130">
        <v>4</v>
      </c>
      <c r="M116" s="130">
        <v>4</v>
      </c>
      <c r="N116" s="130">
        <v>4</v>
      </c>
      <c r="O116" s="129" t="s">
        <v>523</v>
      </c>
    </row>
    <row r="117" spans="1:15">
      <c r="A117" s="129">
        <v>96</v>
      </c>
      <c r="B117" s="130">
        <v>40</v>
      </c>
      <c r="C117" s="129" t="s">
        <v>135</v>
      </c>
      <c r="D117" s="129" t="s">
        <v>88</v>
      </c>
      <c r="E117" s="129" t="s">
        <v>97</v>
      </c>
      <c r="F117" s="130">
        <v>4</v>
      </c>
      <c r="G117" s="130">
        <v>4</v>
      </c>
      <c r="H117" s="130">
        <v>4</v>
      </c>
      <c r="I117" s="130">
        <v>4</v>
      </c>
      <c r="J117" s="130">
        <v>4</v>
      </c>
      <c r="K117" s="130">
        <v>4</v>
      </c>
      <c r="L117" s="130">
        <v>4</v>
      </c>
      <c r="M117" s="130">
        <v>4</v>
      </c>
      <c r="N117" s="130">
        <v>4</v>
      </c>
      <c r="O117" s="129" t="s">
        <v>176</v>
      </c>
    </row>
    <row r="118" spans="1:15">
      <c r="A118" s="129">
        <v>97</v>
      </c>
      <c r="B118" s="130">
        <v>36</v>
      </c>
      <c r="C118" s="129" t="s">
        <v>131</v>
      </c>
      <c r="D118" s="129" t="s">
        <v>88</v>
      </c>
      <c r="E118" s="129" t="s">
        <v>97</v>
      </c>
      <c r="F118" s="130">
        <v>4</v>
      </c>
      <c r="G118" s="130">
        <v>4</v>
      </c>
      <c r="H118" s="130">
        <v>4</v>
      </c>
      <c r="I118" s="130">
        <v>4</v>
      </c>
      <c r="J118" s="130">
        <v>4</v>
      </c>
      <c r="K118" s="130">
        <v>4</v>
      </c>
      <c r="L118" s="130">
        <v>4</v>
      </c>
      <c r="M118" s="130">
        <v>4</v>
      </c>
      <c r="N118" s="130">
        <v>4</v>
      </c>
      <c r="O118" s="129" t="s">
        <v>522</v>
      </c>
    </row>
    <row r="119" spans="1:15">
      <c r="A119" s="129">
        <v>98</v>
      </c>
      <c r="B119" s="130">
        <v>35</v>
      </c>
      <c r="C119" s="129" t="s">
        <v>131</v>
      </c>
      <c r="D119" s="129" t="s">
        <v>86</v>
      </c>
      <c r="E119" s="129" t="s">
        <v>97</v>
      </c>
      <c r="F119" s="130">
        <v>3</v>
      </c>
      <c r="G119" s="130">
        <v>3</v>
      </c>
      <c r="H119" s="130">
        <v>4</v>
      </c>
      <c r="I119" s="130">
        <v>4</v>
      </c>
      <c r="J119" s="130">
        <v>3</v>
      </c>
      <c r="K119" s="130">
        <v>4</v>
      </c>
      <c r="L119" s="130">
        <v>4</v>
      </c>
      <c r="M119" s="130">
        <v>4</v>
      </c>
      <c r="N119" s="130">
        <v>4</v>
      </c>
      <c r="O119" s="129" t="s">
        <v>22</v>
      </c>
    </row>
    <row r="120" spans="1:15">
      <c r="A120" s="129">
        <v>99</v>
      </c>
      <c r="B120" s="130">
        <v>35</v>
      </c>
      <c r="C120" s="129" t="s">
        <v>131</v>
      </c>
      <c r="D120" s="129" t="s">
        <v>88</v>
      </c>
      <c r="E120" s="129" t="s">
        <v>97</v>
      </c>
      <c r="F120" s="130">
        <v>4</v>
      </c>
      <c r="G120" s="130">
        <v>4</v>
      </c>
      <c r="H120" s="130">
        <v>4</v>
      </c>
      <c r="I120" s="130">
        <v>4</v>
      </c>
      <c r="J120" s="130">
        <v>4</v>
      </c>
      <c r="K120" s="130">
        <v>4</v>
      </c>
      <c r="L120" s="130">
        <v>4</v>
      </c>
      <c r="M120" s="130">
        <v>4</v>
      </c>
      <c r="N120" s="130">
        <v>4</v>
      </c>
      <c r="O120" s="129" t="s">
        <v>524</v>
      </c>
    </row>
    <row r="121" spans="1:15">
      <c r="A121" s="129">
        <v>100</v>
      </c>
      <c r="B121" s="130">
        <v>41</v>
      </c>
      <c r="C121" s="129" t="s">
        <v>135</v>
      </c>
      <c r="D121" s="129" t="s">
        <v>88</v>
      </c>
      <c r="E121" s="129" t="s">
        <v>97</v>
      </c>
      <c r="F121" s="130">
        <v>4</v>
      </c>
      <c r="G121" s="130">
        <v>4</v>
      </c>
      <c r="H121" s="130">
        <v>4</v>
      </c>
      <c r="I121" s="130">
        <v>4</v>
      </c>
      <c r="J121" s="130">
        <v>4</v>
      </c>
      <c r="K121" s="130">
        <v>4</v>
      </c>
      <c r="L121" s="130">
        <v>4</v>
      </c>
      <c r="M121" s="130">
        <v>4</v>
      </c>
      <c r="N121" s="130">
        <v>4</v>
      </c>
      <c r="O121" s="129" t="s">
        <v>525</v>
      </c>
    </row>
  </sheetData>
  <autoFilter ref="C21:E21" xr:uid="{00000000-0009-0000-0000-000012000000}"/>
  <mergeCells count="4">
    <mergeCell ref="D1:K1"/>
    <mergeCell ref="D2:K2"/>
    <mergeCell ref="A4:D4"/>
    <mergeCell ref="A20:N2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dimension ref="A1:O141"/>
  <sheetViews>
    <sheetView topLeftCell="F116" zoomScale="89" zoomScaleNormal="89" workbookViewId="0">
      <selection activeCell="O125" sqref="O125"/>
    </sheetView>
  </sheetViews>
  <sheetFormatPr defaultColWidth="9" defaultRowHeight="14.4"/>
  <cols>
    <col min="1" max="1" width="5.44140625" customWidth="1"/>
    <col min="2" max="2" width="20.109375" customWidth="1"/>
    <col min="3" max="3" width="22.109375" customWidth="1"/>
    <col min="4" max="4" width="19.44140625" customWidth="1"/>
    <col min="5" max="5" width="22.44140625" customWidth="1"/>
    <col min="15" max="15" width="59.33203125" customWidth="1"/>
  </cols>
  <sheetData>
    <row r="1" spans="1:11" ht="18">
      <c r="A1" s="1"/>
      <c r="B1" s="1"/>
      <c r="C1" s="1"/>
      <c r="D1" s="174" t="s">
        <v>218</v>
      </c>
      <c r="E1" s="174"/>
      <c r="F1" s="174"/>
      <c r="G1" s="174"/>
      <c r="H1" s="174"/>
      <c r="I1" s="174"/>
      <c r="J1" s="174"/>
      <c r="K1" s="174"/>
    </row>
    <row r="2" spans="1:11" ht="18">
      <c r="A2" s="1"/>
      <c r="B2" s="1"/>
      <c r="C2" s="1"/>
      <c r="D2" s="174" t="s">
        <v>227</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13</v>
      </c>
      <c r="E6" s="11">
        <f>+D6/40</f>
        <v>0.32500000000000001</v>
      </c>
    </row>
    <row r="7" spans="1:11">
      <c r="A7" s="12"/>
      <c r="B7" s="13"/>
      <c r="C7" s="14" t="s">
        <v>77</v>
      </c>
      <c r="D7" s="12">
        <f>COUNTIF(C22:C1000,"Perempuan")</f>
        <v>107</v>
      </c>
      <c r="E7" s="11">
        <f>+D7/40</f>
        <v>2.6749999999999998</v>
      </c>
    </row>
    <row r="8" spans="1:11">
      <c r="A8" s="12">
        <v>2</v>
      </c>
      <c r="B8" s="13" t="s">
        <v>79</v>
      </c>
      <c r="C8" s="14" t="s">
        <v>80</v>
      </c>
      <c r="D8" s="12">
        <f>COUNTIF(D22:D1000,"SD Kebawah")</f>
        <v>0</v>
      </c>
      <c r="E8" s="11">
        <f>+D8/40</f>
        <v>0</v>
      </c>
    </row>
    <row r="9" spans="1:11">
      <c r="A9" s="12"/>
      <c r="B9" s="13"/>
      <c r="C9" s="14" t="s">
        <v>82</v>
      </c>
      <c r="D9" s="12">
        <f>COUNTIF(D22:D1000,"SLTP")</f>
        <v>0</v>
      </c>
      <c r="E9" s="11">
        <f t="shared" ref="E9:E18" si="0">+D9/40</f>
        <v>0</v>
      </c>
    </row>
    <row r="10" spans="1:11">
      <c r="A10" s="12"/>
      <c r="B10" s="13"/>
      <c r="C10" s="14" t="s">
        <v>84</v>
      </c>
      <c r="D10" s="12">
        <f>COUNTIF(D22:D1000,"SLTA")</f>
        <v>2</v>
      </c>
      <c r="E10" s="11">
        <f t="shared" si="0"/>
        <v>0.05</v>
      </c>
    </row>
    <row r="11" spans="1:11">
      <c r="A11" s="12"/>
      <c r="B11" s="13"/>
      <c r="C11" s="14" t="s">
        <v>86</v>
      </c>
      <c r="D11" s="12">
        <f>COUNTIF(D22:D1000,"D1 - D3 - D4")</f>
        <v>70</v>
      </c>
      <c r="E11" s="11">
        <f t="shared" si="0"/>
        <v>1.75</v>
      </c>
    </row>
    <row r="12" spans="1:11">
      <c r="A12" s="12"/>
      <c r="B12" s="13"/>
      <c r="C12" s="14" t="s">
        <v>88</v>
      </c>
      <c r="D12" s="12">
        <f>COUNTIF(D22:D1000,"S-1")</f>
        <v>42</v>
      </c>
      <c r="E12" s="11">
        <f t="shared" si="0"/>
        <v>1.05</v>
      </c>
    </row>
    <row r="13" spans="1:11">
      <c r="A13" s="12"/>
      <c r="B13" s="13"/>
      <c r="C13" s="14" t="s">
        <v>89</v>
      </c>
      <c r="D13" s="12">
        <f>COUNTIF(D22:D1000,"S-2 ke atas")</f>
        <v>6</v>
      </c>
      <c r="E13" s="11">
        <f t="shared" si="0"/>
        <v>0.15</v>
      </c>
    </row>
    <row r="14" spans="1:11">
      <c r="A14" s="12">
        <v>3</v>
      </c>
      <c r="B14" s="13" t="s">
        <v>91</v>
      </c>
      <c r="C14" s="4" t="s">
        <v>97</v>
      </c>
      <c r="D14" s="15">
        <f>COUNTIF(E22:E1000,"Instansi Pemkab Sleman")</f>
        <v>76</v>
      </c>
      <c r="E14" s="11">
        <f t="shared" si="0"/>
        <v>1.9</v>
      </c>
    </row>
    <row r="15" spans="1:11">
      <c r="A15" s="16"/>
      <c r="B15" s="17"/>
      <c r="C15" s="4" t="s">
        <v>98</v>
      </c>
      <c r="D15" s="15">
        <f>COUNTIF(E22:E1000,"Pegawai Swasta")</f>
        <v>26</v>
      </c>
      <c r="E15" s="11">
        <f t="shared" si="0"/>
        <v>0.65</v>
      </c>
    </row>
    <row r="16" spans="1:11">
      <c r="A16" s="16"/>
      <c r="B16" s="17"/>
      <c r="C16" s="4" t="s">
        <v>99</v>
      </c>
      <c r="D16" s="15">
        <f>COUNTIF(E22:E1000,"Akademisi")</f>
        <v>1</v>
      </c>
      <c r="E16" s="11">
        <f t="shared" si="0"/>
        <v>2.5000000000000001E-2</v>
      </c>
    </row>
    <row r="17" spans="1:15">
      <c r="A17" s="12"/>
      <c r="B17" s="13"/>
      <c r="C17" s="4" t="s">
        <v>100</v>
      </c>
      <c r="D17" s="15">
        <f>COUNTIF(E22:E1000,"Masyarakat")</f>
        <v>3</v>
      </c>
      <c r="E17" s="11">
        <f t="shared" si="0"/>
        <v>7.4999999999999997E-2</v>
      </c>
    </row>
    <row r="18" spans="1:15">
      <c r="A18" s="12"/>
      <c r="B18" s="13"/>
      <c r="C18" s="14" t="s">
        <v>95</v>
      </c>
      <c r="D18" s="15">
        <f>COUNTIF(E22:E1000,"Lainnya")</f>
        <v>12</v>
      </c>
      <c r="E18" s="11">
        <f t="shared" si="0"/>
        <v>0.3</v>
      </c>
    </row>
    <row r="19" spans="1:15">
      <c r="A19" s="97"/>
      <c r="B19" s="121"/>
      <c r="C19" s="98"/>
      <c r="D19" s="122"/>
      <c r="E19" s="123"/>
      <c r="F19" s="5">
        <f>AVERAGE(F22:F1000)</f>
        <v>3.2416666666666667</v>
      </c>
      <c r="G19" s="5">
        <f t="shared" ref="G19:N19" si="1">AVERAGE(G22:G1000)</f>
        <v>3.2583333333333333</v>
      </c>
      <c r="H19" s="5">
        <f t="shared" si="1"/>
        <v>3.2833333333333332</v>
      </c>
      <c r="I19" s="5">
        <f t="shared" si="1"/>
        <v>3.2916666666666665</v>
      </c>
      <c r="J19" s="5">
        <f t="shared" si="1"/>
        <v>3.2333333333333334</v>
      </c>
      <c r="K19" s="5">
        <f t="shared" si="1"/>
        <v>3.3</v>
      </c>
      <c r="L19" s="5">
        <f t="shared" si="1"/>
        <v>3.3250000000000002</v>
      </c>
      <c r="M19" s="5">
        <f t="shared" si="1"/>
        <v>3.2833333333333332</v>
      </c>
      <c r="N19" s="5">
        <f t="shared" si="1"/>
        <v>3.2333333333333334</v>
      </c>
    </row>
    <row r="20" spans="1:15">
      <c r="A20" s="177" t="s">
        <v>124</v>
      </c>
      <c r="B20" s="178"/>
      <c r="C20" s="178"/>
      <c r="D20" s="178"/>
      <c r="E20" s="178"/>
      <c r="F20" s="178"/>
      <c r="G20" s="178"/>
      <c r="H20" s="178"/>
      <c r="I20" s="178"/>
      <c r="J20" s="178"/>
      <c r="K20" s="178"/>
      <c r="L20" s="178"/>
      <c r="M20" s="178"/>
      <c r="N20" s="178"/>
    </row>
    <row r="21" spans="1:15">
      <c r="A21" s="3" t="s">
        <v>228</v>
      </c>
      <c r="B21" s="3" t="s">
        <v>126</v>
      </c>
      <c r="C21" s="3" t="s">
        <v>127</v>
      </c>
      <c r="D21" s="3" t="s">
        <v>128</v>
      </c>
      <c r="E21" s="3" t="s">
        <v>129</v>
      </c>
      <c r="F21" s="3" t="s">
        <v>1</v>
      </c>
      <c r="G21" s="3" t="s">
        <v>4</v>
      </c>
      <c r="H21" s="3" t="s">
        <v>9</v>
      </c>
      <c r="I21" s="3" t="s">
        <v>11</v>
      </c>
      <c r="J21" s="3" t="s">
        <v>12</v>
      </c>
      <c r="K21" s="3" t="s">
        <v>13</v>
      </c>
      <c r="L21" s="3" t="s">
        <v>14</v>
      </c>
      <c r="M21" s="3" t="s">
        <v>15</v>
      </c>
      <c r="N21" s="3" t="s">
        <v>16</v>
      </c>
      <c r="O21" s="23" t="s">
        <v>130</v>
      </c>
    </row>
    <row r="22" spans="1:15">
      <c r="A22" s="129">
        <v>1</v>
      </c>
      <c r="B22" s="130">
        <v>33</v>
      </c>
      <c r="C22" s="129" t="s">
        <v>131</v>
      </c>
      <c r="D22" s="129" t="s">
        <v>86</v>
      </c>
      <c r="E22" s="129" t="s">
        <v>97</v>
      </c>
      <c r="F22" s="130">
        <v>3</v>
      </c>
      <c r="G22" s="130">
        <v>3</v>
      </c>
      <c r="H22" s="130">
        <v>3</v>
      </c>
      <c r="I22" s="130">
        <v>3</v>
      </c>
      <c r="J22" s="130">
        <v>3</v>
      </c>
      <c r="K22" s="130">
        <v>3</v>
      </c>
      <c r="L22" s="130">
        <v>3</v>
      </c>
      <c r="M22" s="130">
        <v>3</v>
      </c>
      <c r="N22" s="130">
        <v>3</v>
      </c>
      <c r="O22" s="129" t="s">
        <v>145</v>
      </c>
    </row>
    <row r="23" spans="1:15">
      <c r="A23" s="129">
        <v>2</v>
      </c>
      <c r="B23" s="130">
        <v>34</v>
      </c>
      <c r="C23" s="129" t="s">
        <v>131</v>
      </c>
      <c r="D23" s="129" t="s">
        <v>88</v>
      </c>
      <c r="E23" s="129" t="s">
        <v>97</v>
      </c>
      <c r="F23" s="130">
        <v>3</v>
      </c>
      <c r="G23" s="130">
        <v>3</v>
      </c>
      <c r="H23" s="130">
        <v>3</v>
      </c>
      <c r="I23" s="130">
        <v>3</v>
      </c>
      <c r="J23" s="130">
        <v>3</v>
      </c>
      <c r="K23" s="130">
        <v>3</v>
      </c>
      <c r="L23" s="130">
        <v>3</v>
      </c>
      <c r="M23" s="130">
        <v>3</v>
      </c>
      <c r="N23" s="130">
        <v>3</v>
      </c>
      <c r="O23" s="129" t="s">
        <v>146</v>
      </c>
    </row>
    <row r="24" spans="1:15">
      <c r="A24" s="129">
        <v>3</v>
      </c>
      <c r="B24" s="130">
        <v>33</v>
      </c>
      <c r="C24" s="129" t="s">
        <v>131</v>
      </c>
      <c r="D24" s="129" t="s">
        <v>137</v>
      </c>
      <c r="E24" s="129" t="s">
        <v>97</v>
      </c>
      <c r="F24" s="130">
        <v>4</v>
      </c>
      <c r="G24" s="130">
        <v>4</v>
      </c>
      <c r="H24" s="130">
        <v>4</v>
      </c>
      <c r="I24" s="130">
        <v>4</v>
      </c>
      <c r="J24" s="130">
        <v>4</v>
      </c>
      <c r="K24" s="130">
        <v>4</v>
      </c>
      <c r="L24" s="130">
        <v>4</v>
      </c>
      <c r="M24" s="130">
        <v>4</v>
      </c>
      <c r="N24" s="130">
        <v>4</v>
      </c>
      <c r="O24" s="129" t="s">
        <v>134</v>
      </c>
    </row>
    <row r="25" spans="1:15">
      <c r="A25" s="129">
        <v>4</v>
      </c>
      <c r="B25" s="130">
        <v>47</v>
      </c>
      <c r="C25" s="129" t="s">
        <v>131</v>
      </c>
      <c r="D25" s="129" t="s">
        <v>88</v>
      </c>
      <c r="E25" s="129" t="s">
        <v>97</v>
      </c>
      <c r="F25" s="130">
        <v>4</v>
      </c>
      <c r="G25" s="130">
        <v>4</v>
      </c>
      <c r="H25" s="130">
        <v>4</v>
      </c>
      <c r="I25" s="130">
        <v>4</v>
      </c>
      <c r="J25" s="130">
        <v>4</v>
      </c>
      <c r="K25" s="130">
        <v>4</v>
      </c>
      <c r="L25" s="130">
        <v>4</v>
      </c>
      <c r="M25" s="130">
        <v>4</v>
      </c>
      <c r="N25" s="130">
        <v>4</v>
      </c>
      <c r="O25" s="129" t="s">
        <v>526</v>
      </c>
    </row>
    <row r="26" spans="1:15">
      <c r="A26" s="129">
        <v>5</v>
      </c>
      <c r="B26" s="130">
        <v>54</v>
      </c>
      <c r="C26" s="129" t="s">
        <v>131</v>
      </c>
      <c r="D26" s="129" t="s">
        <v>88</v>
      </c>
      <c r="E26" s="129" t="s">
        <v>133</v>
      </c>
      <c r="F26" s="130">
        <v>4</v>
      </c>
      <c r="G26" s="130">
        <v>4</v>
      </c>
      <c r="H26" s="130">
        <v>4</v>
      </c>
      <c r="I26" s="130">
        <v>4</v>
      </c>
      <c r="J26" s="130">
        <v>4</v>
      </c>
      <c r="K26" s="130">
        <v>4</v>
      </c>
      <c r="L26" s="130">
        <v>4</v>
      </c>
      <c r="M26" s="130">
        <v>4</v>
      </c>
      <c r="N26" s="130">
        <v>4</v>
      </c>
      <c r="O26" s="129" t="s">
        <v>192</v>
      </c>
    </row>
    <row r="27" spans="1:15">
      <c r="A27" s="129">
        <v>6</v>
      </c>
      <c r="B27" s="130">
        <v>31</v>
      </c>
      <c r="C27" s="129" t="s">
        <v>131</v>
      </c>
      <c r="D27" s="129" t="s">
        <v>88</v>
      </c>
      <c r="E27" s="129" t="s">
        <v>98</v>
      </c>
      <c r="F27" s="130">
        <v>4</v>
      </c>
      <c r="G27" s="130">
        <v>3</v>
      </c>
      <c r="H27" s="130">
        <v>4</v>
      </c>
      <c r="I27" s="130">
        <v>4</v>
      </c>
      <c r="J27" s="130">
        <v>4</v>
      </c>
      <c r="K27" s="130">
        <v>4</v>
      </c>
      <c r="L27" s="130">
        <v>4</v>
      </c>
      <c r="M27" s="130">
        <v>4</v>
      </c>
      <c r="N27" s="130">
        <v>3</v>
      </c>
      <c r="O27" s="129" t="s">
        <v>527</v>
      </c>
    </row>
    <row r="28" spans="1:15">
      <c r="A28" s="129">
        <v>7</v>
      </c>
      <c r="B28" s="130">
        <v>54</v>
      </c>
      <c r="C28" s="129" t="s">
        <v>131</v>
      </c>
      <c r="D28" s="129" t="s">
        <v>88</v>
      </c>
      <c r="E28" s="129" t="s">
        <v>133</v>
      </c>
      <c r="F28" s="130">
        <v>4</v>
      </c>
      <c r="G28" s="130">
        <v>4</v>
      </c>
      <c r="H28" s="130">
        <v>4</v>
      </c>
      <c r="I28" s="130">
        <v>4</v>
      </c>
      <c r="J28" s="130">
        <v>4</v>
      </c>
      <c r="K28" s="130">
        <v>4</v>
      </c>
      <c r="L28" s="130">
        <v>4</v>
      </c>
      <c r="M28" s="130">
        <v>4</v>
      </c>
      <c r="N28" s="130">
        <v>4</v>
      </c>
      <c r="O28" s="129" t="s">
        <v>528</v>
      </c>
    </row>
    <row r="29" spans="1:15">
      <c r="A29" s="129">
        <v>8</v>
      </c>
      <c r="B29" s="130">
        <v>46</v>
      </c>
      <c r="C29" s="129" t="s">
        <v>131</v>
      </c>
      <c r="D29" s="129" t="s">
        <v>88</v>
      </c>
      <c r="E29" s="129" t="s">
        <v>133</v>
      </c>
      <c r="F29" s="130">
        <v>3</v>
      </c>
      <c r="G29" s="130">
        <v>4</v>
      </c>
      <c r="H29" s="130">
        <v>4</v>
      </c>
      <c r="I29" s="130">
        <v>4</v>
      </c>
      <c r="J29" s="130">
        <v>4</v>
      </c>
      <c r="K29" s="130">
        <v>4</v>
      </c>
      <c r="L29" s="130">
        <v>4</v>
      </c>
      <c r="M29" s="130">
        <v>4</v>
      </c>
      <c r="N29" s="130">
        <v>4</v>
      </c>
      <c r="O29" s="129" t="s">
        <v>529</v>
      </c>
    </row>
    <row r="30" spans="1:15">
      <c r="A30" s="129">
        <v>9</v>
      </c>
      <c r="B30" s="130">
        <v>31</v>
      </c>
      <c r="C30" s="129" t="s">
        <v>131</v>
      </c>
      <c r="D30" s="129" t="s">
        <v>88</v>
      </c>
      <c r="E30" s="129" t="s">
        <v>97</v>
      </c>
      <c r="F30" s="130">
        <v>4</v>
      </c>
      <c r="G30" s="130">
        <v>3</v>
      </c>
      <c r="H30" s="130">
        <v>3</v>
      </c>
      <c r="I30" s="130">
        <v>4</v>
      </c>
      <c r="J30" s="130">
        <v>3</v>
      </c>
      <c r="K30" s="130">
        <v>4</v>
      </c>
      <c r="L30" s="130">
        <v>4</v>
      </c>
      <c r="M30" s="130">
        <v>4</v>
      </c>
      <c r="N30" s="130">
        <v>3</v>
      </c>
      <c r="O30" s="129" t="s">
        <v>144</v>
      </c>
    </row>
    <row r="31" spans="1:15">
      <c r="A31" s="129">
        <v>10</v>
      </c>
      <c r="B31" s="130">
        <v>36</v>
      </c>
      <c r="C31" s="129" t="s">
        <v>131</v>
      </c>
      <c r="D31" s="129" t="s">
        <v>88</v>
      </c>
      <c r="E31" s="129" t="s">
        <v>133</v>
      </c>
      <c r="F31" s="130">
        <v>3</v>
      </c>
      <c r="G31" s="130">
        <v>4</v>
      </c>
      <c r="H31" s="130">
        <v>4</v>
      </c>
      <c r="I31" s="130">
        <v>4</v>
      </c>
      <c r="J31" s="130">
        <v>3</v>
      </c>
      <c r="K31" s="130">
        <v>4</v>
      </c>
      <c r="L31" s="130">
        <v>4</v>
      </c>
      <c r="M31" s="130">
        <v>4</v>
      </c>
      <c r="N31" s="130">
        <v>4</v>
      </c>
      <c r="O31" s="129" t="s">
        <v>530</v>
      </c>
    </row>
    <row r="32" spans="1:15">
      <c r="A32" s="129">
        <v>11</v>
      </c>
      <c r="B32" s="130">
        <v>54</v>
      </c>
      <c r="C32" s="129" t="s">
        <v>131</v>
      </c>
      <c r="D32" s="129" t="s">
        <v>88</v>
      </c>
      <c r="E32" s="129" t="s">
        <v>133</v>
      </c>
      <c r="F32" s="130">
        <v>4</v>
      </c>
      <c r="G32" s="130">
        <v>4</v>
      </c>
      <c r="H32" s="130">
        <v>4</v>
      </c>
      <c r="I32" s="130">
        <v>4</v>
      </c>
      <c r="J32" s="130">
        <v>4</v>
      </c>
      <c r="K32" s="130">
        <v>4</v>
      </c>
      <c r="L32" s="130">
        <v>4</v>
      </c>
      <c r="M32" s="130">
        <v>4</v>
      </c>
      <c r="N32" s="130">
        <v>4</v>
      </c>
      <c r="O32" s="129" t="s">
        <v>528</v>
      </c>
    </row>
    <row r="33" spans="1:15">
      <c r="A33" s="129">
        <v>12</v>
      </c>
      <c r="B33" s="130">
        <v>35</v>
      </c>
      <c r="C33" s="129" t="s">
        <v>131</v>
      </c>
      <c r="D33" s="129" t="s">
        <v>88</v>
      </c>
      <c r="E33" s="129" t="s">
        <v>97</v>
      </c>
      <c r="F33" s="130">
        <v>4</v>
      </c>
      <c r="G33" s="130">
        <v>3</v>
      </c>
      <c r="H33" s="130">
        <v>4</v>
      </c>
      <c r="I33" s="130">
        <v>3</v>
      </c>
      <c r="J33" s="130">
        <v>3</v>
      </c>
      <c r="K33" s="130">
        <v>3</v>
      </c>
      <c r="L33" s="130">
        <v>4</v>
      </c>
      <c r="M33" s="130">
        <v>3</v>
      </c>
      <c r="N33" s="130">
        <v>3</v>
      </c>
      <c r="O33" s="129" t="s">
        <v>159</v>
      </c>
    </row>
    <row r="34" spans="1:15">
      <c r="A34" s="129">
        <v>13</v>
      </c>
      <c r="B34" s="130">
        <v>39</v>
      </c>
      <c r="C34" s="129" t="s">
        <v>131</v>
      </c>
      <c r="D34" s="129" t="s">
        <v>88</v>
      </c>
      <c r="E34" s="129" t="s">
        <v>133</v>
      </c>
      <c r="F34" s="130">
        <v>3</v>
      </c>
      <c r="G34" s="130">
        <v>3</v>
      </c>
      <c r="H34" s="130">
        <v>4</v>
      </c>
      <c r="I34" s="130">
        <v>4</v>
      </c>
      <c r="J34" s="130">
        <v>4</v>
      </c>
      <c r="K34" s="130">
        <v>3</v>
      </c>
      <c r="L34" s="130">
        <v>3</v>
      </c>
      <c r="M34" s="130">
        <v>3</v>
      </c>
      <c r="N34" s="130">
        <v>3</v>
      </c>
      <c r="O34" s="129" t="s">
        <v>149</v>
      </c>
    </row>
    <row r="35" spans="1:15">
      <c r="A35" s="129">
        <v>14</v>
      </c>
      <c r="B35" s="130">
        <v>34</v>
      </c>
      <c r="C35" s="129" t="s">
        <v>131</v>
      </c>
      <c r="D35" s="129" t="s">
        <v>88</v>
      </c>
      <c r="E35" s="129" t="s">
        <v>97</v>
      </c>
      <c r="F35" s="130">
        <v>3</v>
      </c>
      <c r="G35" s="130">
        <v>3</v>
      </c>
      <c r="H35" s="130">
        <v>3</v>
      </c>
      <c r="I35" s="130">
        <v>3</v>
      </c>
      <c r="J35" s="130">
        <v>3</v>
      </c>
      <c r="K35" s="130">
        <v>3</v>
      </c>
      <c r="L35" s="130">
        <v>3</v>
      </c>
      <c r="M35" s="130">
        <v>3</v>
      </c>
      <c r="N35" s="130">
        <v>3</v>
      </c>
      <c r="O35" s="129" t="s">
        <v>531</v>
      </c>
    </row>
    <row r="36" spans="1:15">
      <c r="A36" s="129">
        <v>15</v>
      </c>
      <c r="B36" s="130">
        <v>43</v>
      </c>
      <c r="C36" s="129" t="s">
        <v>131</v>
      </c>
      <c r="D36" s="129" t="s">
        <v>88</v>
      </c>
      <c r="E36" s="129" t="s">
        <v>97</v>
      </c>
      <c r="F36" s="130">
        <v>3</v>
      </c>
      <c r="G36" s="130">
        <v>3</v>
      </c>
      <c r="H36" s="130">
        <v>3</v>
      </c>
      <c r="I36" s="130">
        <v>3</v>
      </c>
      <c r="J36" s="130">
        <v>3</v>
      </c>
      <c r="K36" s="130">
        <v>3</v>
      </c>
      <c r="L36" s="130">
        <v>3</v>
      </c>
      <c r="M36" s="130">
        <v>3</v>
      </c>
      <c r="N36" s="130">
        <v>3</v>
      </c>
      <c r="O36" s="129" t="s">
        <v>532</v>
      </c>
    </row>
    <row r="37" spans="1:15">
      <c r="A37" s="129">
        <v>16</v>
      </c>
      <c r="B37" s="130">
        <v>27</v>
      </c>
      <c r="C37" s="129" t="s">
        <v>131</v>
      </c>
      <c r="D37" s="129" t="s">
        <v>137</v>
      </c>
      <c r="E37" s="129" t="s">
        <v>98</v>
      </c>
      <c r="F37" s="130">
        <v>4</v>
      </c>
      <c r="G37" s="130">
        <v>4</v>
      </c>
      <c r="H37" s="130">
        <v>4</v>
      </c>
      <c r="I37" s="130">
        <v>4</v>
      </c>
      <c r="J37" s="130">
        <v>3</v>
      </c>
      <c r="K37" s="130">
        <v>4</v>
      </c>
      <c r="L37" s="130">
        <v>4</v>
      </c>
      <c r="M37" s="130">
        <v>4</v>
      </c>
      <c r="N37" s="130">
        <v>4</v>
      </c>
      <c r="O37" s="129" t="s">
        <v>533</v>
      </c>
    </row>
    <row r="38" spans="1:15">
      <c r="A38" s="129">
        <v>17</v>
      </c>
      <c r="B38" s="130">
        <v>35</v>
      </c>
      <c r="C38" s="129" t="s">
        <v>131</v>
      </c>
      <c r="D38" s="129" t="s">
        <v>88</v>
      </c>
      <c r="E38" s="129" t="s">
        <v>97</v>
      </c>
      <c r="F38" s="130">
        <v>3</v>
      </c>
      <c r="G38" s="130">
        <v>3</v>
      </c>
      <c r="H38" s="130">
        <v>4</v>
      </c>
      <c r="I38" s="130">
        <v>4</v>
      </c>
      <c r="J38" s="130">
        <v>3</v>
      </c>
      <c r="K38" s="130">
        <v>3</v>
      </c>
      <c r="L38" s="130">
        <v>4</v>
      </c>
      <c r="M38" s="130">
        <v>3</v>
      </c>
      <c r="N38" s="130">
        <v>3</v>
      </c>
      <c r="O38" s="129" t="s">
        <v>534</v>
      </c>
    </row>
    <row r="39" spans="1:15">
      <c r="A39" s="129">
        <v>18</v>
      </c>
      <c r="B39" s="130">
        <v>38</v>
      </c>
      <c r="C39" s="129" t="s">
        <v>131</v>
      </c>
      <c r="D39" s="129" t="s">
        <v>137</v>
      </c>
      <c r="E39" s="129" t="s">
        <v>97</v>
      </c>
      <c r="F39" s="130">
        <v>3</v>
      </c>
      <c r="G39" s="130">
        <v>3</v>
      </c>
      <c r="H39" s="130">
        <v>4</v>
      </c>
      <c r="I39" s="130">
        <v>3</v>
      </c>
      <c r="J39" s="130">
        <v>3</v>
      </c>
      <c r="K39" s="130">
        <v>3</v>
      </c>
      <c r="L39" s="130">
        <v>3</v>
      </c>
      <c r="M39" s="130">
        <v>3</v>
      </c>
      <c r="N39" s="130">
        <v>3</v>
      </c>
      <c r="O39" s="129" t="s">
        <v>145</v>
      </c>
    </row>
    <row r="40" spans="1:15">
      <c r="A40" s="129">
        <v>19</v>
      </c>
      <c r="B40" s="130">
        <v>36</v>
      </c>
      <c r="C40" s="129" t="s">
        <v>135</v>
      </c>
      <c r="D40" s="129" t="s">
        <v>88</v>
      </c>
      <c r="E40" s="129" t="s">
        <v>97</v>
      </c>
      <c r="F40" s="130">
        <v>3</v>
      </c>
      <c r="G40" s="130">
        <v>3</v>
      </c>
      <c r="H40" s="130">
        <v>3</v>
      </c>
      <c r="I40" s="130">
        <v>3</v>
      </c>
      <c r="J40" s="130">
        <v>3</v>
      </c>
      <c r="K40" s="130">
        <v>3</v>
      </c>
      <c r="L40" s="130">
        <v>3</v>
      </c>
      <c r="M40" s="130">
        <v>3</v>
      </c>
      <c r="N40" s="130">
        <v>3</v>
      </c>
      <c r="O40" s="129" t="s">
        <v>134</v>
      </c>
    </row>
    <row r="41" spans="1:15">
      <c r="A41" s="129">
        <v>20</v>
      </c>
      <c r="B41" s="130">
        <v>49</v>
      </c>
      <c r="C41" s="129" t="s">
        <v>131</v>
      </c>
      <c r="D41" s="129" t="s">
        <v>88</v>
      </c>
      <c r="E41" s="129" t="s">
        <v>97</v>
      </c>
      <c r="F41" s="130">
        <v>3</v>
      </c>
      <c r="G41" s="130">
        <v>3</v>
      </c>
      <c r="H41" s="130">
        <v>3</v>
      </c>
      <c r="I41" s="130">
        <v>3</v>
      </c>
      <c r="J41" s="130">
        <v>3</v>
      </c>
      <c r="K41" s="130">
        <v>3</v>
      </c>
      <c r="L41" s="130">
        <v>4</v>
      </c>
      <c r="M41" s="130">
        <v>4</v>
      </c>
      <c r="N41" s="130">
        <v>3</v>
      </c>
      <c r="O41" s="129" t="s">
        <v>193</v>
      </c>
    </row>
    <row r="42" spans="1:15">
      <c r="A42" s="129">
        <v>21</v>
      </c>
      <c r="B42" s="130">
        <v>43</v>
      </c>
      <c r="C42" s="129" t="s">
        <v>131</v>
      </c>
      <c r="D42" s="129" t="s">
        <v>88</v>
      </c>
      <c r="E42" s="129" t="s">
        <v>97</v>
      </c>
      <c r="F42" s="130">
        <v>3</v>
      </c>
      <c r="G42" s="130">
        <v>3</v>
      </c>
      <c r="H42" s="130">
        <v>3</v>
      </c>
      <c r="I42" s="130">
        <v>3</v>
      </c>
      <c r="J42" s="130">
        <v>3</v>
      </c>
      <c r="K42" s="130">
        <v>3</v>
      </c>
      <c r="L42" s="130">
        <v>3</v>
      </c>
      <c r="M42" s="130">
        <v>3</v>
      </c>
      <c r="N42" s="130">
        <v>3</v>
      </c>
      <c r="O42" s="129" t="s">
        <v>535</v>
      </c>
    </row>
    <row r="43" spans="1:15">
      <c r="A43" s="129">
        <v>22</v>
      </c>
      <c r="B43" s="130">
        <v>40</v>
      </c>
      <c r="C43" s="129" t="s">
        <v>135</v>
      </c>
      <c r="D43" s="129" t="s">
        <v>88</v>
      </c>
      <c r="E43" s="129" t="s">
        <v>98</v>
      </c>
      <c r="F43" s="130">
        <v>4</v>
      </c>
      <c r="G43" s="130">
        <v>4</v>
      </c>
      <c r="H43" s="130">
        <v>3</v>
      </c>
      <c r="I43" s="130">
        <v>4</v>
      </c>
      <c r="J43" s="130">
        <v>4</v>
      </c>
      <c r="K43" s="130">
        <v>4</v>
      </c>
      <c r="L43" s="130">
        <v>4</v>
      </c>
      <c r="M43" s="130">
        <v>4</v>
      </c>
      <c r="N43" s="130">
        <v>4</v>
      </c>
      <c r="O43" s="129" t="s">
        <v>536</v>
      </c>
    </row>
    <row r="44" spans="1:15">
      <c r="A44" s="129">
        <v>23</v>
      </c>
      <c r="B44" s="130">
        <v>29</v>
      </c>
      <c r="C44" s="129" t="s">
        <v>131</v>
      </c>
      <c r="D44" s="129" t="s">
        <v>86</v>
      </c>
      <c r="E44" s="129" t="s">
        <v>97</v>
      </c>
      <c r="F44" s="130">
        <v>3</v>
      </c>
      <c r="G44" s="130">
        <v>3</v>
      </c>
      <c r="H44" s="130">
        <v>3</v>
      </c>
      <c r="I44" s="130">
        <v>3</v>
      </c>
      <c r="J44" s="130">
        <v>3</v>
      </c>
      <c r="K44" s="130">
        <v>3</v>
      </c>
      <c r="L44" s="130">
        <v>3</v>
      </c>
      <c r="M44" s="130">
        <v>3</v>
      </c>
      <c r="N44" s="130">
        <v>3</v>
      </c>
      <c r="O44" s="129" t="s">
        <v>394</v>
      </c>
    </row>
    <row r="45" spans="1:15">
      <c r="A45" s="129">
        <v>24</v>
      </c>
      <c r="B45" s="130">
        <v>33</v>
      </c>
      <c r="C45" s="129" t="s">
        <v>135</v>
      </c>
      <c r="D45" s="129" t="s">
        <v>88</v>
      </c>
      <c r="E45" s="129" t="s">
        <v>98</v>
      </c>
      <c r="F45" s="130">
        <v>3</v>
      </c>
      <c r="G45" s="130">
        <v>3</v>
      </c>
      <c r="H45" s="130">
        <v>4</v>
      </c>
      <c r="I45" s="130">
        <v>4</v>
      </c>
      <c r="J45" s="130">
        <v>3</v>
      </c>
      <c r="K45" s="130">
        <v>4</v>
      </c>
      <c r="L45" s="130">
        <v>4</v>
      </c>
      <c r="M45" s="130">
        <v>4</v>
      </c>
      <c r="N45" s="130">
        <v>3</v>
      </c>
      <c r="O45" s="129" t="s">
        <v>537</v>
      </c>
    </row>
    <row r="46" spans="1:15">
      <c r="A46" s="129">
        <v>25</v>
      </c>
      <c r="B46" s="130">
        <v>40</v>
      </c>
      <c r="C46" s="129" t="s">
        <v>131</v>
      </c>
      <c r="D46" s="129" t="s">
        <v>86</v>
      </c>
      <c r="E46" s="129" t="s">
        <v>97</v>
      </c>
      <c r="F46" s="130">
        <v>3</v>
      </c>
      <c r="G46" s="130">
        <v>3</v>
      </c>
      <c r="H46" s="130">
        <v>3</v>
      </c>
      <c r="I46" s="130">
        <v>3</v>
      </c>
      <c r="J46" s="130">
        <v>3</v>
      </c>
      <c r="K46" s="130">
        <v>3</v>
      </c>
      <c r="L46" s="130">
        <v>3</v>
      </c>
      <c r="M46" s="130">
        <v>3</v>
      </c>
      <c r="N46" s="130">
        <v>3</v>
      </c>
      <c r="O46" s="129" t="s">
        <v>146</v>
      </c>
    </row>
    <row r="47" spans="1:15">
      <c r="A47" s="129">
        <v>26</v>
      </c>
      <c r="B47" s="130">
        <v>49</v>
      </c>
      <c r="C47" s="129" t="s">
        <v>131</v>
      </c>
      <c r="D47" s="129" t="s">
        <v>88</v>
      </c>
      <c r="E47" s="129" t="s">
        <v>97</v>
      </c>
      <c r="F47" s="130">
        <v>4</v>
      </c>
      <c r="G47" s="130">
        <v>4</v>
      </c>
      <c r="H47" s="130">
        <v>4</v>
      </c>
      <c r="I47" s="130">
        <v>4</v>
      </c>
      <c r="J47" s="130">
        <v>4</v>
      </c>
      <c r="K47" s="130">
        <v>4</v>
      </c>
      <c r="L47" s="130">
        <v>4</v>
      </c>
      <c r="M47" s="130">
        <v>4</v>
      </c>
      <c r="N47" s="130">
        <v>4</v>
      </c>
      <c r="O47" s="129" t="s">
        <v>538</v>
      </c>
    </row>
    <row r="48" spans="1:15">
      <c r="A48" s="129">
        <v>27</v>
      </c>
      <c r="B48" s="130">
        <v>35</v>
      </c>
      <c r="C48" s="129" t="s">
        <v>131</v>
      </c>
      <c r="D48" s="129" t="s">
        <v>86</v>
      </c>
      <c r="E48" s="129" t="s">
        <v>97</v>
      </c>
      <c r="F48" s="130">
        <v>4</v>
      </c>
      <c r="G48" s="130">
        <v>4</v>
      </c>
      <c r="H48" s="130">
        <v>4</v>
      </c>
      <c r="I48" s="130">
        <v>4</v>
      </c>
      <c r="J48" s="130">
        <v>4</v>
      </c>
      <c r="K48" s="130">
        <v>4</v>
      </c>
      <c r="L48" s="130">
        <v>4</v>
      </c>
      <c r="M48" s="130">
        <v>4</v>
      </c>
      <c r="N48" s="130">
        <v>4</v>
      </c>
      <c r="O48" s="129" t="s">
        <v>22</v>
      </c>
    </row>
    <row r="49" spans="1:15">
      <c r="A49" s="129">
        <v>28</v>
      </c>
      <c r="B49" s="130">
        <v>37</v>
      </c>
      <c r="C49" s="129" t="s">
        <v>131</v>
      </c>
      <c r="D49" s="129" t="s">
        <v>86</v>
      </c>
      <c r="E49" s="129" t="s">
        <v>97</v>
      </c>
      <c r="F49" s="130">
        <v>3</v>
      </c>
      <c r="G49" s="130">
        <v>3</v>
      </c>
      <c r="H49" s="130">
        <v>3</v>
      </c>
      <c r="I49" s="130">
        <v>3</v>
      </c>
      <c r="J49" s="130">
        <v>3</v>
      </c>
      <c r="K49" s="130">
        <v>3</v>
      </c>
      <c r="L49" s="130">
        <v>3</v>
      </c>
      <c r="M49" s="130">
        <v>3</v>
      </c>
      <c r="N49" s="130">
        <v>3</v>
      </c>
      <c r="O49" s="129" t="s">
        <v>22</v>
      </c>
    </row>
    <row r="50" spans="1:15">
      <c r="A50" s="129">
        <v>29</v>
      </c>
      <c r="B50" s="130">
        <v>33</v>
      </c>
      <c r="C50" s="129" t="s">
        <v>131</v>
      </c>
      <c r="D50" s="129" t="s">
        <v>86</v>
      </c>
      <c r="E50" s="129" t="s">
        <v>97</v>
      </c>
      <c r="F50" s="130">
        <v>3</v>
      </c>
      <c r="G50" s="130">
        <v>3</v>
      </c>
      <c r="H50" s="130">
        <v>3</v>
      </c>
      <c r="I50" s="130">
        <v>3</v>
      </c>
      <c r="J50" s="130">
        <v>3</v>
      </c>
      <c r="K50" s="130">
        <v>3</v>
      </c>
      <c r="L50" s="130">
        <v>3</v>
      </c>
      <c r="M50" s="130">
        <v>3</v>
      </c>
      <c r="N50" s="130">
        <v>3</v>
      </c>
      <c r="O50" s="129" t="s">
        <v>539</v>
      </c>
    </row>
    <row r="51" spans="1:15">
      <c r="A51" s="129">
        <v>30</v>
      </c>
      <c r="B51" s="130">
        <v>43</v>
      </c>
      <c r="C51" s="129" t="s">
        <v>131</v>
      </c>
      <c r="D51" s="129" t="s">
        <v>86</v>
      </c>
      <c r="E51" s="129" t="s">
        <v>97</v>
      </c>
      <c r="F51" s="130">
        <v>3</v>
      </c>
      <c r="G51" s="130">
        <v>3</v>
      </c>
      <c r="H51" s="130">
        <v>3</v>
      </c>
      <c r="I51" s="130">
        <v>3</v>
      </c>
      <c r="J51" s="130">
        <v>3</v>
      </c>
      <c r="K51" s="130">
        <v>3</v>
      </c>
      <c r="L51" s="130">
        <v>3</v>
      </c>
      <c r="M51" s="130">
        <v>3</v>
      </c>
      <c r="N51" s="130">
        <v>3</v>
      </c>
      <c r="O51" s="129" t="s">
        <v>22</v>
      </c>
    </row>
    <row r="52" spans="1:15">
      <c r="A52" s="129">
        <v>31</v>
      </c>
      <c r="B52" s="130">
        <v>43</v>
      </c>
      <c r="C52" s="129" t="s">
        <v>131</v>
      </c>
      <c r="D52" s="129" t="s">
        <v>86</v>
      </c>
      <c r="E52" s="129" t="s">
        <v>97</v>
      </c>
      <c r="F52" s="130">
        <v>3</v>
      </c>
      <c r="G52" s="130">
        <v>3</v>
      </c>
      <c r="H52" s="130">
        <v>3</v>
      </c>
      <c r="I52" s="130">
        <v>3</v>
      </c>
      <c r="J52" s="130">
        <v>3</v>
      </c>
      <c r="K52" s="130">
        <v>3</v>
      </c>
      <c r="L52" s="130">
        <v>3</v>
      </c>
      <c r="M52" s="130">
        <v>3</v>
      </c>
      <c r="N52" s="130">
        <v>3</v>
      </c>
      <c r="O52" s="129" t="s">
        <v>22</v>
      </c>
    </row>
    <row r="53" spans="1:15">
      <c r="A53" s="129">
        <v>32</v>
      </c>
      <c r="B53" s="130">
        <v>30</v>
      </c>
      <c r="C53" s="129" t="s">
        <v>131</v>
      </c>
      <c r="D53" s="129" t="s">
        <v>88</v>
      </c>
      <c r="E53" s="129" t="s">
        <v>97</v>
      </c>
      <c r="F53" s="130">
        <v>3</v>
      </c>
      <c r="G53" s="130">
        <v>3</v>
      </c>
      <c r="H53" s="130">
        <v>3</v>
      </c>
      <c r="I53" s="130">
        <v>3</v>
      </c>
      <c r="J53" s="130">
        <v>3</v>
      </c>
      <c r="K53" s="130">
        <v>3</v>
      </c>
      <c r="L53" s="130">
        <v>3</v>
      </c>
      <c r="M53" s="130">
        <v>3</v>
      </c>
      <c r="N53" s="130">
        <v>3</v>
      </c>
      <c r="O53" s="129" t="s">
        <v>145</v>
      </c>
    </row>
    <row r="54" spans="1:15">
      <c r="A54" s="129">
        <v>33</v>
      </c>
      <c r="B54" s="130">
        <v>30</v>
      </c>
      <c r="C54" s="129" t="s">
        <v>131</v>
      </c>
      <c r="D54" s="129" t="s">
        <v>86</v>
      </c>
      <c r="E54" s="129" t="s">
        <v>98</v>
      </c>
      <c r="F54" s="130">
        <v>4</v>
      </c>
      <c r="G54" s="130">
        <v>4</v>
      </c>
      <c r="H54" s="130">
        <v>4</v>
      </c>
      <c r="I54" s="130">
        <v>4</v>
      </c>
      <c r="J54" s="130">
        <v>4</v>
      </c>
      <c r="K54" s="130">
        <v>4</v>
      </c>
      <c r="L54" s="130">
        <v>4</v>
      </c>
      <c r="M54" s="130">
        <v>4</v>
      </c>
      <c r="N54" s="130">
        <v>4</v>
      </c>
      <c r="O54" s="129" t="s">
        <v>134</v>
      </c>
    </row>
    <row r="55" spans="1:15">
      <c r="A55" s="129">
        <v>34</v>
      </c>
      <c r="B55" s="130">
        <v>30</v>
      </c>
      <c r="C55" s="129" t="s">
        <v>131</v>
      </c>
      <c r="D55" s="129" t="s">
        <v>88</v>
      </c>
      <c r="E55" s="129" t="s">
        <v>97</v>
      </c>
      <c r="F55" s="130">
        <v>3</v>
      </c>
      <c r="G55" s="130">
        <v>3</v>
      </c>
      <c r="H55" s="130">
        <v>3</v>
      </c>
      <c r="I55" s="130">
        <v>3</v>
      </c>
      <c r="J55" s="130">
        <v>3</v>
      </c>
      <c r="K55" s="130">
        <v>3</v>
      </c>
      <c r="L55" s="130">
        <v>3</v>
      </c>
      <c r="M55" s="130">
        <v>3</v>
      </c>
      <c r="N55" s="130">
        <v>3</v>
      </c>
      <c r="O55" s="129" t="s">
        <v>22</v>
      </c>
    </row>
    <row r="56" spans="1:15">
      <c r="A56" s="129">
        <v>35</v>
      </c>
      <c r="B56" s="130">
        <v>32</v>
      </c>
      <c r="C56" s="129" t="s">
        <v>131</v>
      </c>
      <c r="D56" s="129" t="s">
        <v>86</v>
      </c>
      <c r="E56" s="129" t="s">
        <v>97</v>
      </c>
      <c r="F56" s="130">
        <v>4</v>
      </c>
      <c r="G56" s="130">
        <v>4</v>
      </c>
      <c r="H56" s="130">
        <v>4</v>
      </c>
      <c r="I56" s="130">
        <v>4</v>
      </c>
      <c r="J56" s="130">
        <v>3</v>
      </c>
      <c r="K56" s="130">
        <v>4</v>
      </c>
      <c r="L56" s="130">
        <v>4</v>
      </c>
      <c r="M56" s="130">
        <v>4</v>
      </c>
      <c r="N56" s="130">
        <v>4</v>
      </c>
      <c r="O56" s="129" t="s">
        <v>138</v>
      </c>
    </row>
    <row r="57" spans="1:15">
      <c r="A57" s="129">
        <v>36</v>
      </c>
      <c r="B57" s="130">
        <v>31</v>
      </c>
      <c r="C57" s="129" t="s">
        <v>135</v>
      </c>
      <c r="D57" s="129" t="s">
        <v>84</v>
      </c>
      <c r="E57" s="129" t="s">
        <v>352</v>
      </c>
      <c r="F57" s="130">
        <v>3</v>
      </c>
      <c r="G57" s="130">
        <v>3</v>
      </c>
      <c r="H57" s="130">
        <v>4</v>
      </c>
      <c r="I57" s="130">
        <v>3</v>
      </c>
      <c r="J57" s="130">
        <v>3</v>
      </c>
      <c r="K57" s="130">
        <v>4</v>
      </c>
      <c r="L57" s="130">
        <v>3</v>
      </c>
      <c r="M57" s="130">
        <v>3</v>
      </c>
      <c r="N57" s="130">
        <v>3</v>
      </c>
      <c r="O57" s="129" t="s">
        <v>393</v>
      </c>
    </row>
    <row r="58" spans="1:15">
      <c r="A58" s="129">
        <v>37</v>
      </c>
      <c r="B58" s="130">
        <v>32</v>
      </c>
      <c r="C58" s="129" t="s">
        <v>131</v>
      </c>
      <c r="D58" s="129" t="s">
        <v>86</v>
      </c>
      <c r="E58" s="129" t="s">
        <v>352</v>
      </c>
      <c r="F58" s="130">
        <v>4</v>
      </c>
      <c r="G58" s="130">
        <v>4</v>
      </c>
      <c r="H58" s="130">
        <v>4</v>
      </c>
      <c r="I58" s="130">
        <v>4</v>
      </c>
      <c r="J58" s="130">
        <v>4</v>
      </c>
      <c r="K58" s="130">
        <v>4</v>
      </c>
      <c r="L58" s="130">
        <v>4</v>
      </c>
      <c r="M58" s="130">
        <v>4</v>
      </c>
      <c r="N58" s="130">
        <v>4</v>
      </c>
      <c r="O58" s="129" t="s">
        <v>138</v>
      </c>
    </row>
    <row r="59" spans="1:15">
      <c r="A59" s="129">
        <v>38</v>
      </c>
      <c r="B59" s="130">
        <v>40</v>
      </c>
      <c r="C59" s="129" t="s">
        <v>131</v>
      </c>
      <c r="D59" s="129" t="s">
        <v>86</v>
      </c>
      <c r="E59" s="129" t="s">
        <v>97</v>
      </c>
      <c r="F59" s="130">
        <v>3</v>
      </c>
      <c r="G59" s="130">
        <v>3</v>
      </c>
      <c r="H59" s="130">
        <v>3</v>
      </c>
      <c r="I59" s="130">
        <v>3</v>
      </c>
      <c r="J59" s="130">
        <v>3</v>
      </c>
      <c r="K59" s="130">
        <v>3</v>
      </c>
      <c r="L59" s="130">
        <v>3</v>
      </c>
      <c r="M59" s="130">
        <v>3</v>
      </c>
      <c r="N59" s="130">
        <v>3</v>
      </c>
      <c r="O59" s="129" t="s">
        <v>540</v>
      </c>
    </row>
    <row r="60" spans="1:15">
      <c r="A60" s="129">
        <v>39</v>
      </c>
      <c r="B60" s="130">
        <v>32</v>
      </c>
      <c r="C60" s="129" t="s">
        <v>131</v>
      </c>
      <c r="D60" s="129" t="s">
        <v>86</v>
      </c>
      <c r="E60" s="129" t="s">
        <v>97</v>
      </c>
      <c r="F60" s="130">
        <v>3</v>
      </c>
      <c r="G60" s="130">
        <v>3</v>
      </c>
      <c r="H60" s="130">
        <v>3</v>
      </c>
      <c r="I60" s="130">
        <v>3</v>
      </c>
      <c r="J60" s="130">
        <v>3</v>
      </c>
      <c r="K60" s="130">
        <v>3</v>
      </c>
      <c r="L60" s="130">
        <v>3</v>
      </c>
      <c r="M60" s="130">
        <v>3</v>
      </c>
      <c r="N60" s="130">
        <v>3</v>
      </c>
      <c r="O60" s="129" t="s">
        <v>22</v>
      </c>
    </row>
    <row r="61" spans="1:15">
      <c r="A61" s="129">
        <v>40</v>
      </c>
      <c r="B61" s="130">
        <v>44</v>
      </c>
      <c r="C61" s="129" t="s">
        <v>131</v>
      </c>
      <c r="D61" s="129" t="s">
        <v>88</v>
      </c>
      <c r="E61" s="129" t="s">
        <v>97</v>
      </c>
      <c r="F61" s="130">
        <v>3</v>
      </c>
      <c r="G61" s="130">
        <v>3</v>
      </c>
      <c r="H61" s="130">
        <v>3</v>
      </c>
      <c r="I61" s="130">
        <v>3</v>
      </c>
      <c r="J61" s="130">
        <v>3</v>
      </c>
      <c r="K61" s="130">
        <v>3</v>
      </c>
      <c r="L61" s="130">
        <v>3</v>
      </c>
      <c r="M61" s="130">
        <v>3</v>
      </c>
      <c r="N61" s="130">
        <v>3</v>
      </c>
      <c r="O61" s="129" t="s">
        <v>541</v>
      </c>
    </row>
    <row r="62" spans="1:15">
      <c r="A62" s="129">
        <v>41</v>
      </c>
      <c r="B62" s="130">
        <v>32</v>
      </c>
      <c r="C62" s="129" t="s">
        <v>135</v>
      </c>
      <c r="D62" s="129" t="s">
        <v>86</v>
      </c>
      <c r="E62" s="129" t="s">
        <v>97</v>
      </c>
      <c r="F62" s="130">
        <v>3</v>
      </c>
      <c r="G62" s="130">
        <v>3</v>
      </c>
      <c r="H62" s="130">
        <v>3</v>
      </c>
      <c r="I62" s="130">
        <v>3</v>
      </c>
      <c r="J62" s="130">
        <v>3</v>
      </c>
      <c r="K62" s="130">
        <v>3</v>
      </c>
      <c r="L62" s="130">
        <v>3</v>
      </c>
      <c r="M62" s="130">
        <v>3</v>
      </c>
      <c r="N62" s="130">
        <v>3</v>
      </c>
      <c r="O62" s="129" t="s">
        <v>22</v>
      </c>
    </row>
    <row r="63" spans="1:15">
      <c r="A63" s="129">
        <v>42</v>
      </c>
      <c r="B63" s="130">
        <v>44</v>
      </c>
      <c r="C63" s="129" t="s">
        <v>131</v>
      </c>
      <c r="D63" s="129" t="s">
        <v>86</v>
      </c>
      <c r="E63" s="129" t="s">
        <v>97</v>
      </c>
      <c r="F63" s="130">
        <v>3</v>
      </c>
      <c r="G63" s="130">
        <v>3</v>
      </c>
      <c r="H63" s="130">
        <v>3</v>
      </c>
      <c r="I63" s="130">
        <v>3</v>
      </c>
      <c r="J63" s="130">
        <v>4</v>
      </c>
      <c r="K63" s="130">
        <v>4</v>
      </c>
      <c r="L63" s="130">
        <v>4</v>
      </c>
      <c r="M63" s="130">
        <v>4</v>
      </c>
      <c r="N63" s="130">
        <v>3</v>
      </c>
      <c r="O63" s="129" t="s">
        <v>542</v>
      </c>
    </row>
    <row r="64" spans="1:15">
      <c r="A64" s="129">
        <v>43</v>
      </c>
      <c r="B64" s="130">
        <v>56</v>
      </c>
      <c r="C64" s="129" t="s">
        <v>131</v>
      </c>
      <c r="D64" s="129" t="s">
        <v>86</v>
      </c>
      <c r="E64" s="129" t="s">
        <v>97</v>
      </c>
      <c r="F64" s="130">
        <v>3</v>
      </c>
      <c r="G64" s="130">
        <v>3</v>
      </c>
      <c r="H64" s="130">
        <v>3</v>
      </c>
      <c r="I64" s="130">
        <v>3</v>
      </c>
      <c r="J64" s="130">
        <v>3</v>
      </c>
      <c r="K64" s="130">
        <v>3</v>
      </c>
      <c r="L64" s="130">
        <v>3</v>
      </c>
      <c r="M64" s="130">
        <v>3</v>
      </c>
      <c r="N64" s="130">
        <v>3</v>
      </c>
      <c r="O64" s="129" t="s">
        <v>145</v>
      </c>
    </row>
    <row r="65" spans="1:15">
      <c r="A65" s="129">
        <v>44</v>
      </c>
      <c r="B65" s="130">
        <v>44</v>
      </c>
      <c r="C65" s="129" t="s">
        <v>131</v>
      </c>
      <c r="D65" s="129" t="s">
        <v>86</v>
      </c>
      <c r="E65" s="129" t="s">
        <v>97</v>
      </c>
      <c r="F65" s="130">
        <v>3</v>
      </c>
      <c r="G65" s="130">
        <v>3</v>
      </c>
      <c r="H65" s="130">
        <v>3</v>
      </c>
      <c r="I65" s="130">
        <v>3</v>
      </c>
      <c r="J65" s="130">
        <v>3</v>
      </c>
      <c r="K65" s="130">
        <v>4</v>
      </c>
      <c r="L65" s="130">
        <v>4</v>
      </c>
      <c r="M65" s="130">
        <v>4</v>
      </c>
      <c r="N65" s="130">
        <v>3</v>
      </c>
      <c r="O65" s="129" t="s">
        <v>543</v>
      </c>
    </row>
    <row r="66" spans="1:15">
      <c r="A66" s="129">
        <v>45</v>
      </c>
      <c r="B66" s="130">
        <v>31</v>
      </c>
      <c r="C66" s="129" t="s">
        <v>131</v>
      </c>
      <c r="D66" s="129" t="s">
        <v>86</v>
      </c>
      <c r="E66" s="129" t="s">
        <v>97</v>
      </c>
      <c r="F66" s="130">
        <v>3</v>
      </c>
      <c r="G66" s="130">
        <v>3</v>
      </c>
      <c r="H66" s="130">
        <v>3</v>
      </c>
      <c r="I66" s="130">
        <v>3</v>
      </c>
      <c r="J66" s="130">
        <v>3</v>
      </c>
      <c r="K66" s="130">
        <v>3</v>
      </c>
      <c r="L66" s="130">
        <v>3</v>
      </c>
      <c r="M66" s="130">
        <v>3</v>
      </c>
      <c r="N66" s="130">
        <v>3</v>
      </c>
      <c r="O66" s="129"/>
    </row>
    <row r="67" spans="1:15">
      <c r="A67" s="129">
        <v>46</v>
      </c>
      <c r="B67" s="130">
        <v>30</v>
      </c>
      <c r="C67" s="129" t="s">
        <v>131</v>
      </c>
      <c r="D67" s="129" t="s">
        <v>86</v>
      </c>
      <c r="E67" s="129" t="s">
        <v>97</v>
      </c>
      <c r="F67" s="130">
        <v>3</v>
      </c>
      <c r="G67" s="130">
        <v>3</v>
      </c>
      <c r="H67" s="130">
        <v>3</v>
      </c>
      <c r="I67" s="130">
        <v>3</v>
      </c>
      <c r="J67" s="130">
        <v>3</v>
      </c>
      <c r="K67" s="130">
        <v>4</v>
      </c>
      <c r="L67" s="130">
        <v>3</v>
      </c>
      <c r="M67" s="130">
        <v>3</v>
      </c>
      <c r="N67" s="130">
        <v>3</v>
      </c>
      <c r="O67" s="129" t="s">
        <v>544</v>
      </c>
    </row>
    <row r="68" spans="1:15">
      <c r="A68" s="129">
        <v>47</v>
      </c>
      <c r="B68" s="130">
        <v>31</v>
      </c>
      <c r="C68" s="129" t="s">
        <v>131</v>
      </c>
      <c r="D68" s="129" t="s">
        <v>86</v>
      </c>
      <c r="E68" s="129" t="s">
        <v>97</v>
      </c>
      <c r="F68" s="130">
        <v>3</v>
      </c>
      <c r="G68" s="130">
        <v>3</v>
      </c>
      <c r="H68" s="130">
        <v>3</v>
      </c>
      <c r="I68" s="130">
        <v>3</v>
      </c>
      <c r="J68" s="130">
        <v>3</v>
      </c>
      <c r="K68" s="130">
        <v>3</v>
      </c>
      <c r="L68" s="130">
        <v>3</v>
      </c>
      <c r="M68" s="130">
        <v>3</v>
      </c>
      <c r="N68" s="130">
        <v>3</v>
      </c>
      <c r="O68" s="129" t="s">
        <v>144</v>
      </c>
    </row>
    <row r="69" spans="1:15">
      <c r="A69" s="129">
        <v>48</v>
      </c>
      <c r="B69" s="130">
        <v>42</v>
      </c>
      <c r="C69" s="129" t="s">
        <v>131</v>
      </c>
      <c r="D69" s="129" t="s">
        <v>88</v>
      </c>
      <c r="E69" s="129" t="s">
        <v>97</v>
      </c>
      <c r="F69" s="130">
        <v>3</v>
      </c>
      <c r="G69" s="130">
        <v>3</v>
      </c>
      <c r="H69" s="130">
        <v>3</v>
      </c>
      <c r="I69" s="130">
        <v>3</v>
      </c>
      <c r="J69" s="130">
        <v>3</v>
      </c>
      <c r="K69" s="130">
        <v>3</v>
      </c>
      <c r="L69" s="130">
        <v>3</v>
      </c>
      <c r="M69" s="130">
        <v>3</v>
      </c>
      <c r="N69" s="130">
        <v>3</v>
      </c>
      <c r="O69" s="129" t="s">
        <v>545</v>
      </c>
    </row>
    <row r="70" spans="1:15">
      <c r="A70" s="129">
        <v>49</v>
      </c>
      <c r="B70" s="130">
        <v>31</v>
      </c>
      <c r="C70" s="129" t="s">
        <v>131</v>
      </c>
      <c r="D70" s="129" t="s">
        <v>86</v>
      </c>
      <c r="E70" s="129" t="s">
        <v>97</v>
      </c>
      <c r="F70" s="130">
        <v>3</v>
      </c>
      <c r="G70" s="130">
        <v>3</v>
      </c>
      <c r="H70" s="130">
        <v>3</v>
      </c>
      <c r="I70" s="130">
        <v>3</v>
      </c>
      <c r="J70" s="130">
        <v>3</v>
      </c>
      <c r="K70" s="130">
        <v>3</v>
      </c>
      <c r="L70" s="130">
        <v>3</v>
      </c>
      <c r="M70" s="130">
        <v>3</v>
      </c>
      <c r="N70" s="130">
        <v>3</v>
      </c>
      <c r="O70" s="129" t="s">
        <v>144</v>
      </c>
    </row>
    <row r="71" spans="1:15">
      <c r="A71" s="129">
        <v>50</v>
      </c>
      <c r="B71" s="130">
        <v>41</v>
      </c>
      <c r="C71" s="129" t="s">
        <v>135</v>
      </c>
      <c r="D71" s="129" t="s">
        <v>88</v>
      </c>
      <c r="E71" s="129" t="s">
        <v>97</v>
      </c>
      <c r="F71" s="130">
        <v>3</v>
      </c>
      <c r="G71" s="130">
        <v>3</v>
      </c>
      <c r="H71" s="130">
        <v>3</v>
      </c>
      <c r="I71" s="130">
        <v>3</v>
      </c>
      <c r="J71" s="130">
        <v>3</v>
      </c>
      <c r="K71" s="130">
        <v>3</v>
      </c>
      <c r="L71" s="130">
        <v>3</v>
      </c>
      <c r="M71" s="130">
        <v>3</v>
      </c>
      <c r="N71" s="130">
        <v>3</v>
      </c>
      <c r="O71" s="129" t="s">
        <v>546</v>
      </c>
    </row>
    <row r="72" spans="1:15">
      <c r="A72" s="129">
        <v>51</v>
      </c>
      <c r="B72" s="130">
        <v>27</v>
      </c>
      <c r="C72" s="129" t="s">
        <v>131</v>
      </c>
      <c r="D72" s="129" t="s">
        <v>86</v>
      </c>
      <c r="E72" s="129" t="s">
        <v>97</v>
      </c>
      <c r="F72" s="130">
        <v>3</v>
      </c>
      <c r="G72" s="130">
        <v>3</v>
      </c>
      <c r="H72" s="130">
        <v>3</v>
      </c>
      <c r="I72" s="130">
        <v>3</v>
      </c>
      <c r="J72" s="130">
        <v>3</v>
      </c>
      <c r="K72" s="130">
        <v>3</v>
      </c>
      <c r="L72" s="130">
        <v>3</v>
      </c>
      <c r="M72" s="130">
        <v>3</v>
      </c>
      <c r="N72" s="130">
        <v>3</v>
      </c>
      <c r="O72" s="129" t="s">
        <v>145</v>
      </c>
    </row>
    <row r="73" spans="1:15">
      <c r="A73" s="129">
        <v>52</v>
      </c>
      <c r="B73" s="130">
        <v>38</v>
      </c>
      <c r="C73" s="129" t="s">
        <v>131</v>
      </c>
      <c r="D73" s="129" t="s">
        <v>86</v>
      </c>
      <c r="E73" s="129" t="s">
        <v>97</v>
      </c>
      <c r="F73" s="130">
        <v>3</v>
      </c>
      <c r="G73" s="130">
        <v>3</v>
      </c>
      <c r="H73" s="130">
        <v>3</v>
      </c>
      <c r="I73" s="130">
        <v>3</v>
      </c>
      <c r="J73" s="130">
        <v>3</v>
      </c>
      <c r="K73" s="130">
        <v>3</v>
      </c>
      <c r="L73" s="130">
        <v>3</v>
      </c>
      <c r="M73" s="130">
        <v>3</v>
      </c>
      <c r="N73" s="130">
        <v>3</v>
      </c>
      <c r="O73" s="129" t="s">
        <v>22</v>
      </c>
    </row>
    <row r="74" spans="1:15">
      <c r="A74" s="129">
        <v>53</v>
      </c>
      <c r="B74" s="130">
        <v>27</v>
      </c>
      <c r="C74" s="129" t="s">
        <v>131</v>
      </c>
      <c r="D74" s="129" t="s">
        <v>86</v>
      </c>
      <c r="E74" s="129" t="s">
        <v>97</v>
      </c>
      <c r="F74" s="130">
        <v>3</v>
      </c>
      <c r="G74" s="130">
        <v>3</v>
      </c>
      <c r="H74" s="130">
        <v>3</v>
      </c>
      <c r="I74" s="130">
        <v>3</v>
      </c>
      <c r="J74" s="130">
        <v>3</v>
      </c>
      <c r="K74" s="130">
        <v>3</v>
      </c>
      <c r="L74" s="130">
        <v>3</v>
      </c>
      <c r="M74" s="130">
        <v>3</v>
      </c>
      <c r="N74" s="130">
        <v>3</v>
      </c>
      <c r="O74" s="129" t="s">
        <v>145</v>
      </c>
    </row>
    <row r="75" spans="1:15">
      <c r="A75" s="129">
        <v>54</v>
      </c>
      <c r="B75" s="130">
        <v>45</v>
      </c>
      <c r="C75" s="129" t="s">
        <v>131</v>
      </c>
      <c r="D75" s="129" t="s">
        <v>86</v>
      </c>
      <c r="E75" s="129" t="s">
        <v>97</v>
      </c>
      <c r="F75" s="130">
        <v>3</v>
      </c>
      <c r="G75" s="130">
        <v>3</v>
      </c>
      <c r="H75" s="130">
        <v>3</v>
      </c>
      <c r="I75" s="130">
        <v>3</v>
      </c>
      <c r="J75" s="130">
        <v>3</v>
      </c>
      <c r="K75" s="130">
        <v>3</v>
      </c>
      <c r="L75" s="130">
        <v>3</v>
      </c>
      <c r="M75" s="130">
        <v>3</v>
      </c>
      <c r="N75" s="130">
        <v>3</v>
      </c>
      <c r="O75" s="129" t="s">
        <v>547</v>
      </c>
    </row>
    <row r="76" spans="1:15">
      <c r="A76" s="129">
        <v>55</v>
      </c>
      <c r="B76" s="130">
        <v>39</v>
      </c>
      <c r="C76" s="129" t="s">
        <v>131</v>
      </c>
      <c r="D76" s="129" t="s">
        <v>88</v>
      </c>
      <c r="E76" s="129" t="s">
        <v>97</v>
      </c>
      <c r="F76" s="130">
        <v>3</v>
      </c>
      <c r="G76" s="130">
        <v>3</v>
      </c>
      <c r="H76" s="130">
        <v>3</v>
      </c>
      <c r="I76" s="130">
        <v>3</v>
      </c>
      <c r="J76" s="130">
        <v>3</v>
      </c>
      <c r="K76" s="130">
        <v>3</v>
      </c>
      <c r="L76" s="130">
        <v>3</v>
      </c>
      <c r="M76" s="130">
        <v>3</v>
      </c>
      <c r="N76" s="130">
        <v>3</v>
      </c>
      <c r="O76" s="129" t="s">
        <v>548</v>
      </c>
    </row>
    <row r="77" spans="1:15">
      <c r="A77" s="129">
        <v>56</v>
      </c>
      <c r="B77" s="130">
        <v>36</v>
      </c>
      <c r="C77" s="129" t="s">
        <v>131</v>
      </c>
      <c r="D77" s="129" t="s">
        <v>86</v>
      </c>
      <c r="E77" s="129" t="s">
        <v>97</v>
      </c>
      <c r="F77" s="130">
        <v>3</v>
      </c>
      <c r="G77" s="130">
        <v>3</v>
      </c>
      <c r="H77" s="130">
        <v>3</v>
      </c>
      <c r="I77" s="130">
        <v>3</v>
      </c>
      <c r="J77" s="130">
        <v>3</v>
      </c>
      <c r="K77" s="130">
        <v>3</v>
      </c>
      <c r="L77" s="130">
        <v>3</v>
      </c>
      <c r="M77" s="130">
        <v>3</v>
      </c>
      <c r="N77" s="130">
        <v>3</v>
      </c>
      <c r="O77" s="129" t="s">
        <v>22</v>
      </c>
    </row>
    <row r="78" spans="1:15">
      <c r="A78" s="129">
        <v>57</v>
      </c>
      <c r="B78" s="130">
        <v>33</v>
      </c>
      <c r="C78" s="129" t="s">
        <v>131</v>
      </c>
      <c r="D78" s="129" t="s">
        <v>86</v>
      </c>
      <c r="E78" s="129" t="s">
        <v>97</v>
      </c>
      <c r="F78" s="130">
        <v>3</v>
      </c>
      <c r="G78" s="130">
        <v>3</v>
      </c>
      <c r="H78" s="130">
        <v>3</v>
      </c>
      <c r="I78" s="130">
        <v>3</v>
      </c>
      <c r="J78" s="130">
        <v>3</v>
      </c>
      <c r="K78" s="130">
        <v>3</v>
      </c>
      <c r="L78" s="130">
        <v>3</v>
      </c>
      <c r="M78" s="130">
        <v>3</v>
      </c>
      <c r="N78" s="130">
        <v>3</v>
      </c>
      <c r="O78" s="129" t="s">
        <v>145</v>
      </c>
    </row>
    <row r="79" spans="1:15">
      <c r="A79" s="129">
        <v>58</v>
      </c>
      <c r="B79" s="130">
        <v>46</v>
      </c>
      <c r="C79" s="129" t="s">
        <v>131</v>
      </c>
      <c r="D79" s="129" t="s">
        <v>88</v>
      </c>
      <c r="E79" s="129" t="s">
        <v>97</v>
      </c>
      <c r="F79" s="130">
        <v>3</v>
      </c>
      <c r="G79" s="130">
        <v>3</v>
      </c>
      <c r="H79" s="130">
        <v>3</v>
      </c>
      <c r="I79" s="130">
        <v>3</v>
      </c>
      <c r="J79" s="130">
        <v>3</v>
      </c>
      <c r="K79" s="130">
        <v>3</v>
      </c>
      <c r="L79" s="130">
        <v>3</v>
      </c>
      <c r="M79" s="130">
        <v>3</v>
      </c>
      <c r="N79" s="130">
        <v>3</v>
      </c>
      <c r="O79" s="129" t="s">
        <v>22</v>
      </c>
    </row>
    <row r="80" spans="1:15">
      <c r="A80" s="129">
        <v>59</v>
      </c>
      <c r="B80" s="130">
        <v>33</v>
      </c>
      <c r="C80" s="129" t="s">
        <v>131</v>
      </c>
      <c r="D80" s="129" t="s">
        <v>86</v>
      </c>
      <c r="E80" s="129" t="s">
        <v>97</v>
      </c>
      <c r="F80" s="130">
        <v>3</v>
      </c>
      <c r="G80" s="130">
        <v>3</v>
      </c>
      <c r="H80" s="130">
        <v>3</v>
      </c>
      <c r="I80" s="130">
        <v>3</v>
      </c>
      <c r="J80" s="130">
        <v>3</v>
      </c>
      <c r="K80" s="130">
        <v>3</v>
      </c>
      <c r="L80" s="130">
        <v>3</v>
      </c>
      <c r="M80" s="130">
        <v>3</v>
      </c>
      <c r="N80" s="130">
        <v>3</v>
      </c>
      <c r="O80" s="129" t="s">
        <v>549</v>
      </c>
    </row>
    <row r="81" spans="1:15">
      <c r="A81" s="129">
        <v>60</v>
      </c>
      <c r="B81" s="130">
        <v>34</v>
      </c>
      <c r="C81" s="129" t="s">
        <v>131</v>
      </c>
      <c r="D81" s="129" t="s">
        <v>86</v>
      </c>
      <c r="E81" s="129" t="s">
        <v>97</v>
      </c>
      <c r="F81" s="130">
        <v>3</v>
      </c>
      <c r="G81" s="130">
        <v>3</v>
      </c>
      <c r="H81" s="130">
        <v>3</v>
      </c>
      <c r="I81" s="130">
        <v>3</v>
      </c>
      <c r="J81" s="130">
        <v>3</v>
      </c>
      <c r="K81" s="130">
        <v>3</v>
      </c>
      <c r="L81" s="130">
        <v>3</v>
      </c>
      <c r="M81" s="130">
        <v>3</v>
      </c>
      <c r="N81" s="130">
        <v>3</v>
      </c>
      <c r="O81" s="129" t="s">
        <v>145</v>
      </c>
    </row>
    <row r="82" spans="1:15">
      <c r="A82" s="129">
        <v>61</v>
      </c>
      <c r="B82" s="130">
        <v>46</v>
      </c>
      <c r="C82" s="129" t="s">
        <v>131</v>
      </c>
      <c r="D82" s="129" t="s">
        <v>137</v>
      </c>
      <c r="E82" s="129" t="s">
        <v>97</v>
      </c>
      <c r="F82" s="130">
        <v>3</v>
      </c>
      <c r="G82" s="130">
        <v>3</v>
      </c>
      <c r="H82" s="130">
        <v>3</v>
      </c>
      <c r="I82" s="130">
        <v>3</v>
      </c>
      <c r="J82" s="130">
        <v>3</v>
      </c>
      <c r="K82" s="130">
        <v>3</v>
      </c>
      <c r="L82" s="130">
        <v>3</v>
      </c>
      <c r="M82" s="130">
        <v>3</v>
      </c>
      <c r="N82" s="130">
        <v>3</v>
      </c>
      <c r="O82" s="129" t="s">
        <v>550</v>
      </c>
    </row>
    <row r="83" spans="1:15">
      <c r="A83" s="129">
        <v>62</v>
      </c>
      <c r="B83" s="130">
        <v>35</v>
      </c>
      <c r="C83" s="129" t="s">
        <v>135</v>
      </c>
      <c r="D83" s="129" t="s">
        <v>86</v>
      </c>
      <c r="E83" s="129" t="s">
        <v>97</v>
      </c>
      <c r="F83" s="130">
        <v>4</v>
      </c>
      <c r="G83" s="130">
        <v>4</v>
      </c>
      <c r="H83" s="130">
        <v>3</v>
      </c>
      <c r="I83" s="130">
        <v>3</v>
      </c>
      <c r="J83" s="130">
        <v>3</v>
      </c>
      <c r="K83" s="130">
        <v>3</v>
      </c>
      <c r="L83" s="130">
        <v>3</v>
      </c>
      <c r="M83" s="130">
        <v>3</v>
      </c>
      <c r="N83" s="130">
        <v>3</v>
      </c>
      <c r="O83" s="129" t="s">
        <v>145</v>
      </c>
    </row>
    <row r="84" spans="1:15">
      <c r="A84" s="129">
        <v>63</v>
      </c>
      <c r="B84" s="130">
        <v>36</v>
      </c>
      <c r="C84" s="129" t="s">
        <v>131</v>
      </c>
      <c r="D84" s="129" t="s">
        <v>86</v>
      </c>
      <c r="E84" s="129" t="s">
        <v>97</v>
      </c>
      <c r="F84" s="130">
        <v>3</v>
      </c>
      <c r="G84" s="130">
        <v>3</v>
      </c>
      <c r="H84" s="130">
        <v>3</v>
      </c>
      <c r="I84" s="130">
        <v>3</v>
      </c>
      <c r="J84" s="130">
        <v>3</v>
      </c>
      <c r="K84" s="130">
        <v>3</v>
      </c>
      <c r="L84" s="130">
        <v>3</v>
      </c>
      <c r="M84" s="130">
        <v>3</v>
      </c>
      <c r="N84" s="130">
        <v>3</v>
      </c>
      <c r="O84" s="129" t="s">
        <v>22</v>
      </c>
    </row>
    <row r="85" spans="1:15">
      <c r="A85" s="129">
        <v>64</v>
      </c>
      <c r="B85" s="130">
        <v>24</v>
      </c>
      <c r="C85" s="129" t="s">
        <v>131</v>
      </c>
      <c r="D85" s="129" t="s">
        <v>88</v>
      </c>
      <c r="E85" s="129" t="s">
        <v>98</v>
      </c>
      <c r="F85" s="130">
        <v>3</v>
      </c>
      <c r="G85" s="130">
        <v>3</v>
      </c>
      <c r="H85" s="130">
        <v>3</v>
      </c>
      <c r="I85" s="130">
        <v>3</v>
      </c>
      <c r="J85" s="130">
        <v>3</v>
      </c>
      <c r="K85" s="130">
        <v>3</v>
      </c>
      <c r="L85" s="130">
        <v>3</v>
      </c>
      <c r="M85" s="130">
        <v>3</v>
      </c>
      <c r="N85" s="130">
        <v>3</v>
      </c>
      <c r="O85" s="129" t="s">
        <v>22</v>
      </c>
    </row>
    <row r="86" spans="1:15">
      <c r="A86" s="129">
        <v>65</v>
      </c>
      <c r="B86" s="130">
        <v>33</v>
      </c>
      <c r="C86" s="129" t="s">
        <v>131</v>
      </c>
      <c r="D86" s="129" t="s">
        <v>86</v>
      </c>
      <c r="E86" s="129" t="s">
        <v>97</v>
      </c>
      <c r="F86" s="130">
        <v>3</v>
      </c>
      <c r="G86" s="130">
        <v>3</v>
      </c>
      <c r="H86" s="130">
        <v>3</v>
      </c>
      <c r="I86" s="130">
        <v>3</v>
      </c>
      <c r="J86" s="130">
        <v>3</v>
      </c>
      <c r="K86" s="130">
        <v>3</v>
      </c>
      <c r="L86" s="130">
        <v>3</v>
      </c>
      <c r="M86" s="130">
        <v>3</v>
      </c>
      <c r="N86" s="130">
        <v>3</v>
      </c>
      <c r="O86" s="129" t="s">
        <v>551</v>
      </c>
    </row>
    <row r="87" spans="1:15">
      <c r="A87" s="129">
        <v>66</v>
      </c>
      <c r="B87" s="130">
        <v>42</v>
      </c>
      <c r="C87" s="129" t="s">
        <v>131</v>
      </c>
      <c r="D87" s="129" t="s">
        <v>88</v>
      </c>
      <c r="E87" s="129" t="s">
        <v>97</v>
      </c>
      <c r="F87" s="130">
        <v>3</v>
      </c>
      <c r="G87" s="130">
        <v>3</v>
      </c>
      <c r="H87" s="130">
        <v>3</v>
      </c>
      <c r="I87" s="130">
        <v>3</v>
      </c>
      <c r="J87" s="130">
        <v>3</v>
      </c>
      <c r="K87" s="130">
        <v>3</v>
      </c>
      <c r="L87" s="130">
        <v>3</v>
      </c>
      <c r="M87" s="130">
        <v>3</v>
      </c>
      <c r="N87" s="130">
        <v>3</v>
      </c>
      <c r="O87" s="129" t="s">
        <v>206</v>
      </c>
    </row>
    <row r="88" spans="1:15">
      <c r="A88" s="129">
        <v>67</v>
      </c>
      <c r="B88" s="130">
        <v>36</v>
      </c>
      <c r="C88" s="129" t="s">
        <v>131</v>
      </c>
      <c r="D88" s="129" t="s">
        <v>84</v>
      </c>
      <c r="E88" s="129" t="s">
        <v>133</v>
      </c>
      <c r="F88" s="130">
        <v>3</v>
      </c>
      <c r="G88" s="130">
        <v>3</v>
      </c>
      <c r="H88" s="130">
        <v>3</v>
      </c>
      <c r="I88" s="130">
        <v>3</v>
      </c>
      <c r="J88" s="130">
        <v>3</v>
      </c>
      <c r="K88" s="130">
        <v>3</v>
      </c>
      <c r="L88" s="130">
        <v>3</v>
      </c>
      <c r="M88" s="130">
        <v>3</v>
      </c>
      <c r="N88" s="130">
        <v>3</v>
      </c>
      <c r="O88" s="129" t="s">
        <v>552</v>
      </c>
    </row>
    <row r="89" spans="1:15">
      <c r="A89" s="129">
        <v>68</v>
      </c>
      <c r="B89" s="130">
        <v>47</v>
      </c>
      <c r="C89" s="129" t="s">
        <v>131</v>
      </c>
      <c r="D89" s="129" t="s">
        <v>137</v>
      </c>
      <c r="E89" s="129" t="s">
        <v>97</v>
      </c>
      <c r="F89" s="130">
        <v>4</v>
      </c>
      <c r="G89" s="130">
        <v>4</v>
      </c>
      <c r="H89" s="130">
        <v>3</v>
      </c>
      <c r="I89" s="130">
        <v>3</v>
      </c>
      <c r="J89" s="130">
        <v>3</v>
      </c>
      <c r="K89" s="130">
        <v>3</v>
      </c>
      <c r="L89" s="130">
        <v>3</v>
      </c>
      <c r="M89" s="130">
        <v>3</v>
      </c>
      <c r="N89" s="130">
        <v>3</v>
      </c>
      <c r="O89" s="129" t="s">
        <v>139</v>
      </c>
    </row>
    <row r="90" spans="1:15">
      <c r="A90" s="129">
        <v>69</v>
      </c>
      <c r="B90" s="130">
        <v>29</v>
      </c>
      <c r="C90" s="129" t="s">
        <v>131</v>
      </c>
      <c r="D90" s="129" t="s">
        <v>86</v>
      </c>
      <c r="E90" s="129" t="s">
        <v>97</v>
      </c>
      <c r="F90" s="130">
        <v>4</v>
      </c>
      <c r="G90" s="130">
        <v>4</v>
      </c>
      <c r="H90" s="130">
        <v>4</v>
      </c>
      <c r="I90" s="130">
        <v>4</v>
      </c>
      <c r="J90" s="130">
        <v>4</v>
      </c>
      <c r="K90" s="130">
        <v>4</v>
      </c>
      <c r="L90" s="130">
        <v>4</v>
      </c>
      <c r="M90" s="130">
        <v>4</v>
      </c>
      <c r="N90" s="130">
        <v>4</v>
      </c>
      <c r="O90" s="129" t="s">
        <v>145</v>
      </c>
    </row>
    <row r="91" spans="1:15">
      <c r="A91" s="129">
        <v>70</v>
      </c>
      <c r="B91" s="130">
        <v>41</v>
      </c>
      <c r="C91" s="129" t="s">
        <v>131</v>
      </c>
      <c r="D91" s="129" t="s">
        <v>88</v>
      </c>
      <c r="E91" s="129" t="s">
        <v>97</v>
      </c>
      <c r="F91" s="130">
        <v>3</v>
      </c>
      <c r="G91" s="130">
        <v>3</v>
      </c>
      <c r="H91" s="130">
        <v>3</v>
      </c>
      <c r="I91" s="130">
        <v>3</v>
      </c>
      <c r="J91" s="130">
        <v>3</v>
      </c>
      <c r="K91" s="130">
        <v>3</v>
      </c>
      <c r="L91" s="130">
        <v>4</v>
      </c>
      <c r="M91" s="130">
        <v>3</v>
      </c>
      <c r="N91" s="130">
        <v>3</v>
      </c>
      <c r="O91" s="129" t="s">
        <v>553</v>
      </c>
    </row>
    <row r="92" spans="1:15">
      <c r="A92" s="129">
        <v>71</v>
      </c>
      <c r="B92" s="130">
        <v>47</v>
      </c>
      <c r="C92" s="129" t="s">
        <v>131</v>
      </c>
      <c r="D92" s="129" t="s">
        <v>88</v>
      </c>
      <c r="E92" s="129" t="s">
        <v>133</v>
      </c>
      <c r="F92" s="130">
        <v>3</v>
      </c>
      <c r="G92" s="130">
        <v>3</v>
      </c>
      <c r="H92" s="130">
        <v>3</v>
      </c>
      <c r="I92" s="130">
        <v>3</v>
      </c>
      <c r="J92" s="130">
        <v>3</v>
      </c>
      <c r="K92" s="130">
        <v>3</v>
      </c>
      <c r="L92" s="130">
        <v>3</v>
      </c>
      <c r="M92" s="130">
        <v>3</v>
      </c>
      <c r="N92" s="130">
        <v>3</v>
      </c>
      <c r="O92" s="129" t="s">
        <v>160</v>
      </c>
    </row>
    <row r="93" spans="1:15">
      <c r="A93" s="129">
        <v>72</v>
      </c>
      <c r="B93" s="130">
        <v>40</v>
      </c>
      <c r="C93" s="129" t="s">
        <v>131</v>
      </c>
      <c r="D93" s="129" t="s">
        <v>86</v>
      </c>
      <c r="E93" s="129" t="s">
        <v>97</v>
      </c>
      <c r="F93" s="130">
        <v>3</v>
      </c>
      <c r="G93" s="130">
        <v>3</v>
      </c>
      <c r="H93" s="130">
        <v>3</v>
      </c>
      <c r="I93" s="130">
        <v>3</v>
      </c>
      <c r="J93" s="130">
        <v>3</v>
      </c>
      <c r="K93" s="130">
        <v>3</v>
      </c>
      <c r="L93" s="130">
        <v>3</v>
      </c>
      <c r="M93" s="130">
        <v>3</v>
      </c>
      <c r="N93" s="130">
        <v>3</v>
      </c>
      <c r="O93" s="129" t="s">
        <v>180</v>
      </c>
    </row>
    <row r="94" spans="1:15">
      <c r="A94" s="129">
        <v>73</v>
      </c>
      <c r="B94" s="130">
        <v>42</v>
      </c>
      <c r="C94" s="129" t="s">
        <v>131</v>
      </c>
      <c r="D94" s="129" t="s">
        <v>88</v>
      </c>
      <c r="E94" s="129" t="s">
        <v>97</v>
      </c>
      <c r="F94" s="130">
        <v>3</v>
      </c>
      <c r="G94" s="130">
        <v>3</v>
      </c>
      <c r="H94" s="130">
        <v>3</v>
      </c>
      <c r="I94" s="130">
        <v>3</v>
      </c>
      <c r="J94" s="130">
        <v>3</v>
      </c>
      <c r="K94" s="130">
        <v>3</v>
      </c>
      <c r="L94" s="130">
        <v>3</v>
      </c>
      <c r="M94" s="130">
        <v>3</v>
      </c>
      <c r="N94" s="130">
        <v>3</v>
      </c>
      <c r="O94" s="129" t="s">
        <v>212</v>
      </c>
    </row>
    <row r="95" spans="1:15">
      <c r="A95" s="129">
        <v>74</v>
      </c>
      <c r="B95" s="130">
        <v>41</v>
      </c>
      <c r="C95" s="129" t="s">
        <v>131</v>
      </c>
      <c r="D95" s="129" t="s">
        <v>86</v>
      </c>
      <c r="E95" s="129" t="s">
        <v>97</v>
      </c>
      <c r="F95" s="130">
        <v>2</v>
      </c>
      <c r="G95" s="130">
        <v>3</v>
      </c>
      <c r="H95" s="130">
        <v>3</v>
      </c>
      <c r="I95" s="130">
        <v>3</v>
      </c>
      <c r="J95" s="130">
        <v>3</v>
      </c>
      <c r="K95" s="130">
        <v>3</v>
      </c>
      <c r="L95" s="130">
        <v>3</v>
      </c>
      <c r="M95" s="130">
        <v>3</v>
      </c>
      <c r="N95" s="130">
        <v>3</v>
      </c>
      <c r="O95" s="129" t="s">
        <v>207</v>
      </c>
    </row>
    <row r="96" spans="1:15">
      <c r="A96" s="129">
        <v>75</v>
      </c>
      <c r="B96" s="130">
        <v>30</v>
      </c>
      <c r="C96" s="129" t="s">
        <v>131</v>
      </c>
      <c r="D96" s="129" t="s">
        <v>88</v>
      </c>
      <c r="E96" s="129" t="s">
        <v>97</v>
      </c>
      <c r="F96" s="130">
        <v>4</v>
      </c>
      <c r="G96" s="130">
        <v>4</v>
      </c>
      <c r="H96" s="130">
        <v>4</v>
      </c>
      <c r="I96" s="130">
        <v>4</v>
      </c>
      <c r="J96" s="130">
        <v>4</v>
      </c>
      <c r="K96" s="130">
        <v>4</v>
      </c>
      <c r="L96" s="130">
        <v>4</v>
      </c>
      <c r="M96" s="130">
        <v>4</v>
      </c>
      <c r="N96" s="130">
        <v>4</v>
      </c>
      <c r="O96" s="129" t="s">
        <v>148</v>
      </c>
    </row>
    <row r="97" spans="1:15">
      <c r="A97" s="129">
        <v>76</v>
      </c>
      <c r="B97" s="130">
        <v>40</v>
      </c>
      <c r="C97" s="129" t="s">
        <v>131</v>
      </c>
      <c r="D97" s="129" t="s">
        <v>86</v>
      </c>
      <c r="E97" s="129" t="s">
        <v>97</v>
      </c>
      <c r="F97" s="130">
        <v>3</v>
      </c>
      <c r="G97" s="130">
        <v>3</v>
      </c>
      <c r="H97" s="130">
        <v>3</v>
      </c>
      <c r="I97" s="130">
        <v>3</v>
      </c>
      <c r="J97" s="130">
        <v>3</v>
      </c>
      <c r="K97" s="130">
        <v>3</v>
      </c>
      <c r="L97" s="130">
        <v>3</v>
      </c>
      <c r="M97" s="130">
        <v>3</v>
      </c>
      <c r="N97" s="130">
        <v>3</v>
      </c>
      <c r="O97" s="129" t="s">
        <v>554</v>
      </c>
    </row>
    <row r="98" spans="1:15">
      <c r="A98" s="129">
        <v>77</v>
      </c>
      <c r="B98" s="130">
        <v>48</v>
      </c>
      <c r="C98" s="129" t="s">
        <v>135</v>
      </c>
      <c r="D98" s="129" t="s">
        <v>88</v>
      </c>
      <c r="E98" s="129" t="s">
        <v>97</v>
      </c>
      <c r="F98" s="130">
        <v>3</v>
      </c>
      <c r="G98" s="130">
        <v>3</v>
      </c>
      <c r="H98" s="130">
        <v>3</v>
      </c>
      <c r="I98" s="130">
        <v>3</v>
      </c>
      <c r="J98" s="130">
        <v>2</v>
      </c>
      <c r="K98" s="130">
        <v>3</v>
      </c>
      <c r="L98" s="130">
        <v>3</v>
      </c>
      <c r="M98" s="130">
        <v>3</v>
      </c>
      <c r="N98" s="130">
        <v>3</v>
      </c>
      <c r="O98" s="129" t="s">
        <v>432</v>
      </c>
    </row>
    <row r="99" spans="1:15">
      <c r="A99" s="129">
        <v>78</v>
      </c>
      <c r="B99" s="130">
        <v>30</v>
      </c>
      <c r="C99" s="129" t="s">
        <v>131</v>
      </c>
      <c r="D99" s="129" t="s">
        <v>86</v>
      </c>
      <c r="E99" s="129" t="s">
        <v>98</v>
      </c>
      <c r="F99" s="130">
        <v>3</v>
      </c>
      <c r="G99" s="130">
        <v>3</v>
      </c>
      <c r="H99" s="130">
        <v>3</v>
      </c>
      <c r="I99" s="130">
        <v>3</v>
      </c>
      <c r="J99" s="130">
        <v>3</v>
      </c>
      <c r="K99" s="130">
        <v>3</v>
      </c>
      <c r="L99" s="130">
        <v>3</v>
      </c>
      <c r="M99" s="130">
        <v>3</v>
      </c>
      <c r="N99" s="130">
        <v>3</v>
      </c>
      <c r="O99" s="129" t="s">
        <v>22</v>
      </c>
    </row>
    <row r="100" spans="1:15">
      <c r="A100" s="129">
        <v>79</v>
      </c>
      <c r="B100" s="130">
        <v>33</v>
      </c>
      <c r="C100" s="129" t="s">
        <v>131</v>
      </c>
      <c r="D100" s="129" t="s">
        <v>86</v>
      </c>
      <c r="E100" s="129" t="s">
        <v>97</v>
      </c>
      <c r="F100" s="130">
        <v>3</v>
      </c>
      <c r="G100" s="130">
        <v>3</v>
      </c>
      <c r="H100" s="130">
        <v>3</v>
      </c>
      <c r="I100" s="130">
        <v>3</v>
      </c>
      <c r="J100" s="130">
        <v>3</v>
      </c>
      <c r="K100" s="130">
        <v>3</v>
      </c>
      <c r="L100" s="130">
        <v>3</v>
      </c>
      <c r="M100" s="130">
        <v>3</v>
      </c>
      <c r="N100" s="130">
        <v>3</v>
      </c>
      <c r="O100" s="129" t="s">
        <v>329</v>
      </c>
    </row>
    <row r="101" spans="1:15">
      <c r="A101" s="129">
        <v>80</v>
      </c>
      <c r="B101" s="130">
        <v>26</v>
      </c>
      <c r="C101" s="129" t="s">
        <v>131</v>
      </c>
      <c r="D101" s="129" t="s">
        <v>86</v>
      </c>
      <c r="E101" s="129" t="s">
        <v>98</v>
      </c>
      <c r="F101" s="130">
        <v>3</v>
      </c>
      <c r="G101" s="130">
        <v>3</v>
      </c>
      <c r="H101" s="130">
        <v>3</v>
      </c>
      <c r="I101" s="130">
        <v>3</v>
      </c>
      <c r="J101" s="130">
        <v>3</v>
      </c>
      <c r="K101" s="130">
        <v>3</v>
      </c>
      <c r="L101" s="130">
        <v>3</v>
      </c>
      <c r="M101" s="130">
        <v>3</v>
      </c>
      <c r="N101" s="130">
        <v>3</v>
      </c>
      <c r="O101" s="129" t="s">
        <v>555</v>
      </c>
    </row>
    <row r="102" spans="1:15">
      <c r="A102" s="129">
        <v>81</v>
      </c>
      <c r="B102" s="130">
        <v>30</v>
      </c>
      <c r="C102" s="129" t="s">
        <v>131</v>
      </c>
      <c r="D102" s="129" t="s">
        <v>86</v>
      </c>
      <c r="E102" s="129" t="s">
        <v>98</v>
      </c>
      <c r="F102" s="130">
        <v>3</v>
      </c>
      <c r="G102" s="130">
        <v>3</v>
      </c>
      <c r="H102" s="130">
        <v>3</v>
      </c>
      <c r="I102" s="130">
        <v>3</v>
      </c>
      <c r="J102" s="130">
        <v>3</v>
      </c>
      <c r="K102" s="130">
        <v>3</v>
      </c>
      <c r="L102" s="130">
        <v>3</v>
      </c>
      <c r="M102" s="130">
        <v>3</v>
      </c>
      <c r="N102" s="130">
        <v>3</v>
      </c>
      <c r="O102" s="129" t="s">
        <v>191</v>
      </c>
    </row>
    <row r="103" spans="1:15">
      <c r="A103" s="129">
        <v>82</v>
      </c>
      <c r="B103" s="130">
        <v>27</v>
      </c>
      <c r="C103" s="129" t="s">
        <v>131</v>
      </c>
      <c r="D103" s="129" t="s">
        <v>86</v>
      </c>
      <c r="E103" s="129" t="s">
        <v>133</v>
      </c>
      <c r="F103" s="130">
        <v>3</v>
      </c>
      <c r="G103" s="130">
        <v>4</v>
      </c>
      <c r="H103" s="130">
        <v>3</v>
      </c>
      <c r="I103" s="130">
        <v>4</v>
      </c>
      <c r="J103" s="130">
        <v>4</v>
      </c>
      <c r="K103" s="130">
        <v>3</v>
      </c>
      <c r="L103" s="130">
        <v>3</v>
      </c>
      <c r="M103" s="130">
        <v>4</v>
      </c>
      <c r="N103" s="130">
        <v>4</v>
      </c>
      <c r="O103" s="129" t="s">
        <v>146</v>
      </c>
    </row>
    <row r="104" spans="1:15">
      <c r="A104" s="129">
        <v>83</v>
      </c>
      <c r="B104" s="130">
        <v>35</v>
      </c>
      <c r="C104" s="129" t="s">
        <v>131</v>
      </c>
      <c r="D104" s="129" t="s">
        <v>86</v>
      </c>
      <c r="E104" s="129" t="s">
        <v>98</v>
      </c>
      <c r="F104" s="130">
        <v>3</v>
      </c>
      <c r="G104" s="130">
        <v>3</v>
      </c>
      <c r="H104" s="130">
        <v>3</v>
      </c>
      <c r="I104" s="130">
        <v>3</v>
      </c>
      <c r="J104" s="130">
        <v>3</v>
      </c>
      <c r="K104" s="130">
        <v>3</v>
      </c>
      <c r="L104" s="130">
        <v>3</v>
      </c>
      <c r="M104" s="130">
        <v>3</v>
      </c>
      <c r="N104" s="130">
        <v>3</v>
      </c>
      <c r="O104" s="129" t="s">
        <v>157</v>
      </c>
    </row>
    <row r="105" spans="1:15">
      <c r="A105" s="129">
        <v>84</v>
      </c>
      <c r="B105" s="130">
        <v>30</v>
      </c>
      <c r="C105" s="129" t="s">
        <v>131</v>
      </c>
      <c r="D105" s="129" t="s">
        <v>86</v>
      </c>
      <c r="E105" s="129" t="s">
        <v>98</v>
      </c>
      <c r="F105" s="130">
        <v>3</v>
      </c>
      <c r="G105" s="130">
        <v>3</v>
      </c>
      <c r="H105" s="130">
        <v>3</v>
      </c>
      <c r="I105" s="130">
        <v>3</v>
      </c>
      <c r="J105" s="130">
        <v>3</v>
      </c>
      <c r="K105" s="130">
        <v>3</v>
      </c>
      <c r="L105" s="130">
        <v>3</v>
      </c>
      <c r="M105" s="130">
        <v>3</v>
      </c>
      <c r="N105" s="130">
        <v>3</v>
      </c>
      <c r="O105" s="129" t="s">
        <v>556</v>
      </c>
    </row>
    <row r="106" spans="1:15">
      <c r="A106" s="129">
        <v>85</v>
      </c>
      <c r="B106" s="130">
        <v>39</v>
      </c>
      <c r="C106" s="129" t="s">
        <v>131</v>
      </c>
      <c r="D106" s="129" t="s">
        <v>86</v>
      </c>
      <c r="E106" s="129" t="s">
        <v>98</v>
      </c>
      <c r="F106" s="130">
        <v>4</v>
      </c>
      <c r="G106" s="130">
        <v>4</v>
      </c>
      <c r="H106" s="130">
        <v>4</v>
      </c>
      <c r="I106" s="130">
        <v>3</v>
      </c>
      <c r="J106" s="130">
        <v>3</v>
      </c>
      <c r="K106" s="130">
        <v>3</v>
      </c>
      <c r="L106" s="130">
        <v>4</v>
      </c>
      <c r="M106" s="130">
        <v>3</v>
      </c>
      <c r="N106" s="130">
        <v>3</v>
      </c>
      <c r="O106" s="129" t="s">
        <v>148</v>
      </c>
    </row>
    <row r="107" spans="1:15">
      <c r="A107" s="129">
        <v>86</v>
      </c>
      <c r="B107" s="130">
        <v>39</v>
      </c>
      <c r="C107" s="129" t="s">
        <v>131</v>
      </c>
      <c r="D107" s="129" t="s">
        <v>86</v>
      </c>
      <c r="E107" s="129" t="s">
        <v>98</v>
      </c>
      <c r="F107" s="130">
        <v>4</v>
      </c>
      <c r="G107" s="130">
        <v>4</v>
      </c>
      <c r="H107" s="130">
        <v>4</v>
      </c>
      <c r="I107" s="130">
        <v>3</v>
      </c>
      <c r="J107" s="130">
        <v>3</v>
      </c>
      <c r="K107" s="130">
        <v>3</v>
      </c>
      <c r="L107" s="130">
        <v>4</v>
      </c>
      <c r="M107" s="130">
        <v>3</v>
      </c>
      <c r="N107" s="130">
        <v>3</v>
      </c>
      <c r="O107" s="129" t="s">
        <v>148</v>
      </c>
    </row>
    <row r="108" spans="1:15">
      <c r="A108" s="129">
        <v>87</v>
      </c>
      <c r="B108" s="130">
        <v>41</v>
      </c>
      <c r="C108" s="129" t="s">
        <v>131</v>
      </c>
      <c r="D108" s="129" t="s">
        <v>86</v>
      </c>
      <c r="E108" s="129" t="s">
        <v>98</v>
      </c>
      <c r="F108" s="130">
        <v>3</v>
      </c>
      <c r="G108" s="130">
        <v>3</v>
      </c>
      <c r="H108" s="130">
        <v>3</v>
      </c>
      <c r="I108" s="130">
        <v>3</v>
      </c>
      <c r="J108" s="130">
        <v>3</v>
      </c>
      <c r="K108" s="130">
        <v>3</v>
      </c>
      <c r="L108" s="130">
        <v>3</v>
      </c>
      <c r="M108" s="130">
        <v>3</v>
      </c>
      <c r="N108" s="130">
        <v>3</v>
      </c>
      <c r="O108" s="129" t="s">
        <v>146</v>
      </c>
    </row>
    <row r="109" spans="1:15">
      <c r="A109" s="129">
        <v>88</v>
      </c>
      <c r="B109" s="130">
        <v>28</v>
      </c>
      <c r="C109" s="129" t="s">
        <v>131</v>
      </c>
      <c r="D109" s="129" t="s">
        <v>86</v>
      </c>
      <c r="E109" s="129" t="s">
        <v>100</v>
      </c>
      <c r="F109" s="130">
        <v>3</v>
      </c>
      <c r="G109" s="130">
        <v>3</v>
      </c>
      <c r="H109" s="130">
        <v>3</v>
      </c>
      <c r="I109" s="130">
        <v>3</v>
      </c>
      <c r="J109" s="130">
        <v>3</v>
      </c>
      <c r="K109" s="130">
        <v>3</v>
      </c>
      <c r="L109" s="130">
        <v>3</v>
      </c>
      <c r="M109" s="130">
        <v>2</v>
      </c>
      <c r="N109" s="130">
        <v>3</v>
      </c>
      <c r="O109" s="129" t="s">
        <v>557</v>
      </c>
    </row>
    <row r="110" spans="1:15">
      <c r="A110" s="129">
        <v>89</v>
      </c>
      <c r="B110" s="130">
        <v>29</v>
      </c>
      <c r="C110" s="129" t="s">
        <v>131</v>
      </c>
      <c r="D110" s="129" t="s">
        <v>86</v>
      </c>
      <c r="E110" s="129" t="s">
        <v>100</v>
      </c>
      <c r="F110" s="130">
        <v>3</v>
      </c>
      <c r="G110" s="130">
        <v>3</v>
      </c>
      <c r="H110" s="130">
        <v>3</v>
      </c>
      <c r="I110" s="130">
        <v>3</v>
      </c>
      <c r="J110" s="130">
        <v>3</v>
      </c>
      <c r="K110" s="130">
        <v>3</v>
      </c>
      <c r="L110" s="130">
        <v>3</v>
      </c>
      <c r="M110" s="130">
        <v>2</v>
      </c>
      <c r="N110" s="130">
        <v>3</v>
      </c>
      <c r="O110" s="129" t="s">
        <v>558</v>
      </c>
    </row>
    <row r="111" spans="1:15">
      <c r="A111" s="129">
        <v>90</v>
      </c>
      <c r="B111" s="130">
        <v>44</v>
      </c>
      <c r="C111" s="129" t="s">
        <v>131</v>
      </c>
      <c r="D111" s="129" t="s">
        <v>86</v>
      </c>
      <c r="E111" s="129" t="s">
        <v>133</v>
      </c>
      <c r="F111" s="130">
        <v>3</v>
      </c>
      <c r="G111" s="130">
        <v>3</v>
      </c>
      <c r="H111" s="130">
        <v>3</v>
      </c>
      <c r="I111" s="130">
        <v>3</v>
      </c>
      <c r="J111" s="130">
        <v>3</v>
      </c>
      <c r="K111" s="130">
        <v>3</v>
      </c>
      <c r="L111" s="130">
        <v>3</v>
      </c>
      <c r="M111" s="130">
        <v>3</v>
      </c>
      <c r="N111" s="130">
        <v>3</v>
      </c>
      <c r="O111" s="129" t="s">
        <v>134</v>
      </c>
    </row>
    <row r="112" spans="1:15">
      <c r="A112" s="129">
        <v>91</v>
      </c>
      <c r="B112" s="130">
        <v>42</v>
      </c>
      <c r="C112" s="129" t="s">
        <v>131</v>
      </c>
      <c r="D112" s="129" t="s">
        <v>88</v>
      </c>
      <c r="E112" s="129" t="s">
        <v>133</v>
      </c>
      <c r="F112" s="130">
        <v>3</v>
      </c>
      <c r="G112" s="130">
        <v>3</v>
      </c>
      <c r="H112" s="130">
        <v>3</v>
      </c>
      <c r="I112" s="130">
        <v>3</v>
      </c>
      <c r="J112" s="130">
        <v>3</v>
      </c>
      <c r="K112" s="130">
        <v>3</v>
      </c>
      <c r="L112" s="130">
        <v>3</v>
      </c>
      <c r="M112" s="130">
        <v>3</v>
      </c>
      <c r="N112" s="130">
        <v>3</v>
      </c>
      <c r="O112" s="129" t="s">
        <v>479</v>
      </c>
    </row>
    <row r="113" spans="1:15">
      <c r="A113" s="129">
        <v>92</v>
      </c>
      <c r="B113" s="130">
        <v>36</v>
      </c>
      <c r="C113" s="129" t="s">
        <v>131</v>
      </c>
      <c r="D113" s="129" t="s">
        <v>86</v>
      </c>
      <c r="E113" s="129" t="s">
        <v>97</v>
      </c>
      <c r="F113" s="130">
        <v>4</v>
      </c>
      <c r="G113" s="130">
        <v>4</v>
      </c>
      <c r="H113" s="130">
        <v>4</v>
      </c>
      <c r="I113" s="130">
        <v>4</v>
      </c>
      <c r="J113" s="130">
        <v>4</v>
      </c>
      <c r="K113" s="130">
        <v>4</v>
      </c>
      <c r="L113" s="130">
        <v>4</v>
      </c>
      <c r="M113" s="130">
        <v>4</v>
      </c>
      <c r="N113" s="130">
        <v>4</v>
      </c>
      <c r="O113" s="129" t="s">
        <v>22</v>
      </c>
    </row>
    <row r="114" spans="1:15">
      <c r="A114" s="129">
        <v>93</v>
      </c>
      <c r="B114" s="130">
        <v>37</v>
      </c>
      <c r="C114" s="129" t="s">
        <v>131</v>
      </c>
      <c r="D114" s="129" t="s">
        <v>88</v>
      </c>
      <c r="E114" s="129" t="s">
        <v>98</v>
      </c>
      <c r="F114" s="130">
        <v>4</v>
      </c>
      <c r="G114" s="130">
        <v>3</v>
      </c>
      <c r="H114" s="130">
        <v>4</v>
      </c>
      <c r="I114" s="130">
        <v>3</v>
      </c>
      <c r="J114" s="130">
        <v>3</v>
      </c>
      <c r="K114" s="130">
        <v>3</v>
      </c>
      <c r="L114" s="130">
        <v>3</v>
      </c>
      <c r="M114" s="130">
        <v>3</v>
      </c>
      <c r="N114" s="130">
        <v>3</v>
      </c>
      <c r="O114" s="129" t="s">
        <v>145</v>
      </c>
    </row>
    <row r="115" spans="1:15">
      <c r="A115" s="129">
        <v>94</v>
      </c>
      <c r="B115" s="130">
        <v>46</v>
      </c>
      <c r="C115" s="129" t="s">
        <v>131</v>
      </c>
      <c r="D115" s="129" t="s">
        <v>86</v>
      </c>
      <c r="E115" s="129" t="s">
        <v>98</v>
      </c>
      <c r="F115" s="130">
        <v>3</v>
      </c>
      <c r="G115" s="130">
        <v>3</v>
      </c>
      <c r="H115" s="130">
        <v>3</v>
      </c>
      <c r="I115" s="130">
        <v>3</v>
      </c>
      <c r="J115" s="130">
        <v>3</v>
      </c>
      <c r="K115" s="130">
        <v>3</v>
      </c>
      <c r="L115" s="130">
        <v>3</v>
      </c>
      <c r="M115" s="130">
        <v>3</v>
      </c>
      <c r="N115" s="130">
        <v>3</v>
      </c>
      <c r="O115" s="129" t="s">
        <v>231</v>
      </c>
    </row>
    <row r="116" spans="1:15">
      <c r="A116" s="129">
        <v>95</v>
      </c>
      <c r="B116" s="130">
        <v>46</v>
      </c>
      <c r="C116" s="129" t="s">
        <v>131</v>
      </c>
      <c r="D116" s="129" t="s">
        <v>86</v>
      </c>
      <c r="E116" s="129" t="s">
        <v>98</v>
      </c>
      <c r="F116" s="130">
        <v>3</v>
      </c>
      <c r="G116" s="130">
        <v>3</v>
      </c>
      <c r="H116" s="130">
        <v>3</v>
      </c>
      <c r="I116" s="130">
        <v>3</v>
      </c>
      <c r="J116" s="130">
        <v>3</v>
      </c>
      <c r="K116" s="130">
        <v>3</v>
      </c>
      <c r="L116" s="130">
        <v>3</v>
      </c>
      <c r="M116" s="130">
        <v>3</v>
      </c>
      <c r="N116" s="130">
        <v>3</v>
      </c>
      <c r="O116" s="129" t="s">
        <v>231</v>
      </c>
    </row>
    <row r="117" spans="1:15">
      <c r="A117" s="129">
        <v>96</v>
      </c>
      <c r="B117" s="130">
        <v>42</v>
      </c>
      <c r="C117" s="129" t="s">
        <v>131</v>
      </c>
      <c r="D117" s="129" t="s">
        <v>86</v>
      </c>
      <c r="E117" s="129" t="s">
        <v>97</v>
      </c>
      <c r="F117" s="130">
        <v>3</v>
      </c>
      <c r="G117" s="130">
        <v>3</v>
      </c>
      <c r="H117" s="130">
        <v>3</v>
      </c>
      <c r="I117" s="130">
        <v>3</v>
      </c>
      <c r="J117" s="130">
        <v>3</v>
      </c>
      <c r="K117" s="130">
        <v>3</v>
      </c>
      <c r="L117" s="130">
        <v>3</v>
      </c>
      <c r="M117" s="130">
        <v>3</v>
      </c>
      <c r="N117" s="130">
        <v>3</v>
      </c>
      <c r="O117" s="129" t="s">
        <v>192</v>
      </c>
    </row>
    <row r="118" spans="1:15">
      <c r="A118" s="129">
        <v>97</v>
      </c>
      <c r="B118" s="130">
        <v>28</v>
      </c>
      <c r="C118" s="129" t="s">
        <v>131</v>
      </c>
      <c r="D118" s="129" t="s">
        <v>88</v>
      </c>
      <c r="E118" s="129" t="s">
        <v>98</v>
      </c>
      <c r="F118" s="130">
        <v>3</v>
      </c>
      <c r="G118" s="130">
        <v>3</v>
      </c>
      <c r="H118" s="130">
        <v>3</v>
      </c>
      <c r="I118" s="130">
        <v>3</v>
      </c>
      <c r="J118" s="130">
        <v>3</v>
      </c>
      <c r="K118" s="130">
        <v>3</v>
      </c>
      <c r="L118" s="130">
        <v>3</v>
      </c>
      <c r="M118" s="130">
        <v>3</v>
      </c>
      <c r="N118" s="130">
        <v>3</v>
      </c>
      <c r="O118" s="129" t="s">
        <v>148</v>
      </c>
    </row>
    <row r="119" spans="1:15">
      <c r="A119" s="129">
        <v>98</v>
      </c>
      <c r="B119" s="130">
        <v>55</v>
      </c>
      <c r="C119" s="129" t="s">
        <v>135</v>
      </c>
      <c r="D119" s="129" t="s">
        <v>137</v>
      </c>
      <c r="E119" s="129" t="s">
        <v>133</v>
      </c>
      <c r="F119" s="130">
        <v>3</v>
      </c>
      <c r="G119" s="130">
        <v>3</v>
      </c>
      <c r="H119" s="130">
        <v>3</v>
      </c>
      <c r="I119" s="130">
        <v>3</v>
      </c>
      <c r="J119" s="130">
        <v>3</v>
      </c>
      <c r="K119" s="130">
        <v>3</v>
      </c>
      <c r="L119" s="130">
        <v>3</v>
      </c>
      <c r="M119" s="130">
        <v>3</v>
      </c>
      <c r="N119" s="130">
        <v>3</v>
      </c>
      <c r="O119" s="129" t="s">
        <v>134</v>
      </c>
    </row>
    <row r="120" spans="1:15">
      <c r="A120" s="129">
        <v>99</v>
      </c>
      <c r="B120" s="130">
        <v>29</v>
      </c>
      <c r="C120" s="129" t="s">
        <v>131</v>
      </c>
      <c r="D120" s="129" t="s">
        <v>86</v>
      </c>
      <c r="E120" s="129" t="s">
        <v>98</v>
      </c>
      <c r="F120" s="130">
        <v>3</v>
      </c>
      <c r="G120" s="130">
        <v>3</v>
      </c>
      <c r="H120" s="130">
        <v>3</v>
      </c>
      <c r="I120" s="130">
        <v>3</v>
      </c>
      <c r="J120" s="130">
        <v>3</v>
      </c>
      <c r="K120" s="130">
        <v>3</v>
      </c>
      <c r="L120" s="130">
        <v>4</v>
      </c>
      <c r="M120" s="130">
        <v>4</v>
      </c>
      <c r="N120" s="130">
        <v>3</v>
      </c>
      <c r="O120" s="129" t="s">
        <v>134</v>
      </c>
    </row>
    <row r="121" spans="1:15">
      <c r="A121" s="129">
        <v>100</v>
      </c>
      <c r="B121" s="130">
        <v>35</v>
      </c>
      <c r="C121" s="129" t="s">
        <v>131</v>
      </c>
      <c r="D121" s="129" t="s">
        <v>86</v>
      </c>
      <c r="E121" s="129" t="s">
        <v>100</v>
      </c>
      <c r="F121" s="130">
        <v>3</v>
      </c>
      <c r="G121" s="130">
        <v>4</v>
      </c>
      <c r="H121" s="130">
        <v>3</v>
      </c>
      <c r="I121" s="130">
        <v>4</v>
      </c>
      <c r="J121" s="130">
        <v>4</v>
      </c>
      <c r="K121" s="130">
        <v>4</v>
      </c>
      <c r="L121" s="130">
        <v>4</v>
      </c>
      <c r="M121" s="130">
        <v>4</v>
      </c>
      <c r="N121" s="130">
        <v>4</v>
      </c>
      <c r="O121" s="129" t="s">
        <v>559</v>
      </c>
    </row>
    <row r="122" spans="1:15">
      <c r="A122" s="129">
        <v>101</v>
      </c>
      <c r="B122" s="130">
        <v>44</v>
      </c>
      <c r="C122" s="129" t="s">
        <v>135</v>
      </c>
      <c r="D122" s="129" t="s">
        <v>86</v>
      </c>
      <c r="E122" s="129" t="s">
        <v>98</v>
      </c>
      <c r="F122" s="130">
        <v>4</v>
      </c>
      <c r="G122" s="130">
        <v>4</v>
      </c>
      <c r="H122" s="130">
        <v>4</v>
      </c>
      <c r="I122" s="130">
        <v>4</v>
      </c>
      <c r="J122" s="130">
        <v>4</v>
      </c>
      <c r="K122" s="130">
        <v>4</v>
      </c>
      <c r="L122" s="130">
        <v>4</v>
      </c>
      <c r="M122" s="130">
        <v>4</v>
      </c>
      <c r="N122" s="130">
        <v>4</v>
      </c>
      <c r="O122" s="129" t="s">
        <v>560</v>
      </c>
    </row>
    <row r="123" spans="1:15">
      <c r="A123" s="129">
        <v>102</v>
      </c>
      <c r="B123" s="130">
        <v>46</v>
      </c>
      <c r="C123" s="129" t="s">
        <v>135</v>
      </c>
      <c r="D123" s="129" t="s">
        <v>86</v>
      </c>
      <c r="E123" s="129" t="s">
        <v>98</v>
      </c>
      <c r="F123" s="130">
        <v>4</v>
      </c>
      <c r="G123" s="130">
        <v>4</v>
      </c>
      <c r="H123" s="130">
        <v>4</v>
      </c>
      <c r="I123" s="130">
        <v>4</v>
      </c>
      <c r="J123" s="130">
        <v>4</v>
      </c>
      <c r="K123" s="130">
        <v>4</v>
      </c>
      <c r="L123" s="130">
        <v>4</v>
      </c>
      <c r="M123" s="130">
        <v>4</v>
      </c>
      <c r="N123" s="130">
        <v>4</v>
      </c>
      <c r="O123" s="129" t="s">
        <v>561</v>
      </c>
    </row>
    <row r="124" spans="1:15">
      <c r="A124" s="129">
        <v>103</v>
      </c>
      <c r="B124" s="130">
        <v>36</v>
      </c>
      <c r="C124" s="129" t="s">
        <v>131</v>
      </c>
      <c r="D124" s="129" t="s">
        <v>86</v>
      </c>
      <c r="E124" s="129" t="s">
        <v>99</v>
      </c>
      <c r="F124" s="130">
        <v>3</v>
      </c>
      <c r="G124" s="130">
        <v>3</v>
      </c>
      <c r="H124" s="130">
        <v>3</v>
      </c>
      <c r="I124" s="130">
        <v>3</v>
      </c>
      <c r="J124" s="130">
        <v>3</v>
      </c>
      <c r="K124" s="130">
        <v>3</v>
      </c>
      <c r="L124" s="130">
        <v>3</v>
      </c>
      <c r="M124" s="130">
        <v>3</v>
      </c>
      <c r="N124" s="130">
        <v>3</v>
      </c>
      <c r="O124" s="129" t="s">
        <v>134</v>
      </c>
    </row>
    <row r="125" spans="1:15">
      <c r="A125" s="129">
        <v>104</v>
      </c>
      <c r="B125" s="130">
        <v>36</v>
      </c>
      <c r="C125" s="129" t="s">
        <v>131</v>
      </c>
      <c r="D125" s="129" t="s">
        <v>86</v>
      </c>
      <c r="E125" s="129" t="s">
        <v>98</v>
      </c>
      <c r="F125" s="130">
        <v>3</v>
      </c>
      <c r="G125" s="130">
        <v>3</v>
      </c>
      <c r="H125" s="130">
        <v>3</v>
      </c>
      <c r="I125" s="130">
        <v>4</v>
      </c>
      <c r="J125" s="130">
        <v>3</v>
      </c>
      <c r="K125" s="130">
        <v>4</v>
      </c>
      <c r="L125" s="130">
        <v>3</v>
      </c>
      <c r="M125" s="130">
        <v>3</v>
      </c>
      <c r="N125" s="130">
        <v>3</v>
      </c>
      <c r="O125" s="129" t="s">
        <v>562</v>
      </c>
    </row>
    <row r="126" spans="1:15">
      <c r="A126" s="129">
        <v>105</v>
      </c>
      <c r="B126" s="130">
        <v>42</v>
      </c>
      <c r="C126" s="129" t="s">
        <v>131</v>
      </c>
      <c r="D126" s="129" t="s">
        <v>86</v>
      </c>
      <c r="E126" s="129" t="s">
        <v>97</v>
      </c>
      <c r="F126" s="130">
        <v>3</v>
      </c>
      <c r="G126" s="130">
        <v>3</v>
      </c>
      <c r="H126" s="130">
        <v>3</v>
      </c>
      <c r="I126" s="130">
        <v>3</v>
      </c>
      <c r="J126" s="130">
        <v>3</v>
      </c>
      <c r="K126" s="130">
        <v>3</v>
      </c>
      <c r="L126" s="130">
        <v>3</v>
      </c>
      <c r="M126" s="130">
        <v>3</v>
      </c>
      <c r="N126" s="130">
        <v>3</v>
      </c>
      <c r="O126" s="129" t="s">
        <v>157</v>
      </c>
    </row>
    <row r="127" spans="1:15">
      <c r="A127" s="129">
        <v>106</v>
      </c>
      <c r="B127" s="130">
        <v>29</v>
      </c>
      <c r="C127" s="129" t="s">
        <v>131</v>
      </c>
      <c r="D127" s="129" t="s">
        <v>86</v>
      </c>
      <c r="E127" s="129" t="s">
        <v>98</v>
      </c>
      <c r="F127" s="130">
        <v>3</v>
      </c>
      <c r="G127" s="130">
        <v>3</v>
      </c>
      <c r="H127" s="130">
        <v>3</v>
      </c>
      <c r="I127" s="130">
        <v>4</v>
      </c>
      <c r="J127" s="130">
        <v>4</v>
      </c>
      <c r="K127" s="130">
        <v>4</v>
      </c>
      <c r="L127" s="130">
        <v>4</v>
      </c>
      <c r="M127" s="130">
        <v>4</v>
      </c>
      <c r="N127" s="130">
        <v>3</v>
      </c>
      <c r="O127" s="129" t="s">
        <v>563</v>
      </c>
    </row>
    <row r="128" spans="1:15">
      <c r="A128" s="129">
        <v>107</v>
      </c>
      <c r="B128" s="130">
        <v>29</v>
      </c>
      <c r="C128" s="129" t="s">
        <v>131</v>
      </c>
      <c r="D128" s="129" t="s">
        <v>86</v>
      </c>
      <c r="E128" s="129" t="s">
        <v>98</v>
      </c>
      <c r="F128" s="130">
        <v>3</v>
      </c>
      <c r="G128" s="130">
        <v>3</v>
      </c>
      <c r="H128" s="130">
        <v>3</v>
      </c>
      <c r="I128" s="130">
        <v>3</v>
      </c>
      <c r="J128" s="130">
        <v>3</v>
      </c>
      <c r="K128" s="130">
        <v>3</v>
      </c>
      <c r="L128" s="130">
        <v>3</v>
      </c>
      <c r="M128" s="130">
        <v>3</v>
      </c>
      <c r="N128" s="130">
        <v>3</v>
      </c>
      <c r="O128" s="129" t="s">
        <v>564</v>
      </c>
    </row>
    <row r="129" spans="1:15">
      <c r="A129" s="129">
        <v>108</v>
      </c>
      <c r="B129" s="130">
        <v>29</v>
      </c>
      <c r="C129" s="129" t="s">
        <v>131</v>
      </c>
      <c r="D129" s="129" t="s">
        <v>86</v>
      </c>
      <c r="E129" s="129" t="s">
        <v>97</v>
      </c>
      <c r="F129" s="130">
        <v>3</v>
      </c>
      <c r="G129" s="130">
        <v>3</v>
      </c>
      <c r="H129" s="130">
        <v>3</v>
      </c>
      <c r="I129" s="130">
        <v>3</v>
      </c>
      <c r="J129" s="130">
        <v>3</v>
      </c>
      <c r="K129" s="130">
        <v>3</v>
      </c>
      <c r="L129" s="130">
        <v>3</v>
      </c>
      <c r="M129" s="130">
        <v>3</v>
      </c>
      <c r="N129" s="130">
        <v>3</v>
      </c>
      <c r="O129" s="129" t="s">
        <v>22</v>
      </c>
    </row>
    <row r="130" spans="1:15">
      <c r="A130" s="129">
        <v>109</v>
      </c>
      <c r="B130" s="130">
        <v>29</v>
      </c>
      <c r="C130" s="129" t="s">
        <v>131</v>
      </c>
      <c r="D130" s="129" t="s">
        <v>86</v>
      </c>
      <c r="E130" s="129" t="s">
        <v>97</v>
      </c>
      <c r="F130" s="130">
        <v>3</v>
      </c>
      <c r="G130" s="130">
        <v>3</v>
      </c>
      <c r="H130" s="130">
        <v>4</v>
      </c>
      <c r="I130" s="130">
        <v>4</v>
      </c>
      <c r="J130" s="130">
        <v>4</v>
      </c>
      <c r="K130" s="130">
        <v>4</v>
      </c>
      <c r="L130" s="130">
        <v>4</v>
      </c>
      <c r="M130" s="130">
        <v>4</v>
      </c>
      <c r="N130" s="130">
        <v>4</v>
      </c>
      <c r="O130" s="129" t="s">
        <v>145</v>
      </c>
    </row>
    <row r="131" spans="1:15">
      <c r="A131" s="129">
        <v>110</v>
      </c>
      <c r="B131" s="130">
        <v>28</v>
      </c>
      <c r="C131" s="129" t="s">
        <v>135</v>
      </c>
      <c r="D131" s="129" t="s">
        <v>86</v>
      </c>
      <c r="E131" s="129" t="s">
        <v>97</v>
      </c>
      <c r="F131" s="130">
        <v>3</v>
      </c>
      <c r="G131" s="130">
        <v>3</v>
      </c>
      <c r="H131" s="130">
        <v>3</v>
      </c>
      <c r="I131" s="130">
        <v>3</v>
      </c>
      <c r="J131" s="130">
        <v>3</v>
      </c>
      <c r="K131" s="130">
        <v>3</v>
      </c>
      <c r="L131" s="130">
        <v>3</v>
      </c>
      <c r="M131" s="130">
        <v>3</v>
      </c>
      <c r="N131" s="130">
        <v>3</v>
      </c>
      <c r="O131" s="129" t="s">
        <v>22</v>
      </c>
    </row>
    <row r="132" spans="1:15">
      <c r="A132" s="129">
        <v>111</v>
      </c>
      <c r="B132" s="130">
        <v>38</v>
      </c>
      <c r="C132" s="129" t="s">
        <v>131</v>
      </c>
      <c r="D132" s="129" t="s">
        <v>86</v>
      </c>
      <c r="E132" s="129" t="s">
        <v>97</v>
      </c>
      <c r="F132" s="130">
        <v>3</v>
      </c>
      <c r="G132" s="130">
        <v>3</v>
      </c>
      <c r="H132" s="130">
        <v>3</v>
      </c>
      <c r="I132" s="130">
        <v>3</v>
      </c>
      <c r="J132" s="130">
        <v>3</v>
      </c>
      <c r="K132" s="130">
        <v>3</v>
      </c>
      <c r="L132" s="130">
        <v>3</v>
      </c>
      <c r="M132" s="130">
        <v>3</v>
      </c>
      <c r="N132" s="130">
        <v>3</v>
      </c>
      <c r="O132" s="129" t="s">
        <v>134</v>
      </c>
    </row>
    <row r="133" spans="1:15">
      <c r="A133" s="129">
        <v>112</v>
      </c>
      <c r="B133" s="130">
        <v>48</v>
      </c>
      <c r="C133" s="129" t="s">
        <v>131</v>
      </c>
      <c r="D133" s="129" t="s">
        <v>88</v>
      </c>
      <c r="E133" s="129" t="s">
        <v>98</v>
      </c>
      <c r="F133" s="130">
        <v>4</v>
      </c>
      <c r="G133" s="130">
        <v>4</v>
      </c>
      <c r="H133" s="130">
        <v>4</v>
      </c>
      <c r="I133" s="130">
        <v>4</v>
      </c>
      <c r="J133" s="130">
        <v>4</v>
      </c>
      <c r="K133" s="130">
        <v>4</v>
      </c>
      <c r="L133" s="130">
        <v>4</v>
      </c>
      <c r="M133" s="130">
        <v>4</v>
      </c>
      <c r="N133" s="130">
        <v>4</v>
      </c>
      <c r="O133" s="129" t="s">
        <v>565</v>
      </c>
    </row>
    <row r="134" spans="1:15">
      <c r="A134" s="129">
        <v>113</v>
      </c>
      <c r="B134" s="130">
        <v>28</v>
      </c>
      <c r="C134" s="129" t="s">
        <v>135</v>
      </c>
      <c r="D134" s="129" t="s">
        <v>86</v>
      </c>
      <c r="E134" s="129" t="s">
        <v>97</v>
      </c>
      <c r="F134" s="130">
        <v>4</v>
      </c>
      <c r="G134" s="130">
        <v>4</v>
      </c>
      <c r="H134" s="130">
        <v>4</v>
      </c>
      <c r="I134" s="130">
        <v>4</v>
      </c>
      <c r="J134" s="130">
        <v>4</v>
      </c>
      <c r="K134" s="130">
        <v>4</v>
      </c>
      <c r="L134" s="130">
        <v>4</v>
      </c>
      <c r="M134" s="130">
        <v>4</v>
      </c>
      <c r="N134" s="130">
        <v>4</v>
      </c>
      <c r="O134" s="129" t="s">
        <v>22</v>
      </c>
    </row>
    <row r="135" spans="1:15">
      <c r="A135" s="129">
        <v>114</v>
      </c>
      <c r="B135" s="130">
        <v>38</v>
      </c>
      <c r="C135" s="129" t="s">
        <v>131</v>
      </c>
      <c r="D135" s="129" t="s">
        <v>86</v>
      </c>
      <c r="E135" s="129" t="s">
        <v>97</v>
      </c>
      <c r="F135" s="130">
        <v>3</v>
      </c>
      <c r="G135" s="130">
        <v>3</v>
      </c>
      <c r="H135" s="130">
        <v>3</v>
      </c>
      <c r="I135" s="130">
        <v>3</v>
      </c>
      <c r="J135" s="130">
        <v>3</v>
      </c>
      <c r="K135" s="130">
        <v>3</v>
      </c>
      <c r="L135" s="130">
        <v>3</v>
      </c>
      <c r="M135" s="130">
        <v>3</v>
      </c>
      <c r="N135" s="130">
        <v>3</v>
      </c>
      <c r="O135" s="129" t="s">
        <v>154</v>
      </c>
    </row>
    <row r="136" spans="1:15">
      <c r="A136" s="129">
        <v>115</v>
      </c>
      <c r="B136" s="130">
        <v>48</v>
      </c>
      <c r="C136" s="129" t="s">
        <v>131</v>
      </c>
      <c r="D136" s="129" t="s">
        <v>88</v>
      </c>
      <c r="E136" s="129" t="s">
        <v>98</v>
      </c>
      <c r="F136" s="130">
        <v>4</v>
      </c>
      <c r="G136" s="130">
        <v>4</v>
      </c>
      <c r="H136" s="130">
        <v>4</v>
      </c>
      <c r="I136" s="130">
        <v>4</v>
      </c>
      <c r="J136" s="130">
        <v>4</v>
      </c>
      <c r="K136" s="130">
        <v>4</v>
      </c>
      <c r="L136" s="130">
        <v>4</v>
      </c>
      <c r="M136" s="130">
        <v>4</v>
      </c>
      <c r="N136" s="130">
        <v>4</v>
      </c>
      <c r="O136" s="129" t="s">
        <v>566</v>
      </c>
    </row>
    <row r="137" spans="1:15">
      <c r="A137" s="129">
        <v>116</v>
      </c>
      <c r="B137" s="130">
        <v>29</v>
      </c>
      <c r="C137" s="129" t="s">
        <v>131</v>
      </c>
      <c r="D137" s="129" t="s">
        <v>88</v>
      </c>
      <c r="E137" s="129" t="s">
        <v>97</v>
      </c>
      <c r="F137" s="130">
        <v>4</v>
      </c>
      <c r="G137" s="130">
        <v>4</v>
      </c>
      <c r="H137" s="130">
        <v>4</v>
      </c>
      <c r="I137" s="130">
        <v>4</v>
      </c>
      <c r="J137" s="130">
        <v>4</v>
      </c>
      <c r="K137" s="130">
        <v>4</v>
      </c>
      <c r="L137" s="130">
        <v>3</v>
      </c>
      <c r="M137" s="130">
        <v>4</v>
      </c>
      <c r="N137" s="130">
        <v>4</v>
      </c>
      <c r="O137" s="129" t="s">
        <v>145</v>
      </c>
    </row>
    <row r="138" spans="1:15">
      <c r="A138" s="129">
        <v>117</v>
      </c>
      <c r="B138" s="130">
        <v>29</v>
      </c>
      <c r="C138" s="129" t="s">
        <v>131</v>
      </c>
      <c r="D138" s="129" t="s">
        <v>88</v>
      </c>
      <c r="E138" s="129" t="s">
        <v>97</v>
      </c>
      <c r="F138" s="130">
        <v>3</v>
      </c>
      <c r="G138" s="130">
        <v>3</v>
      </c>
      <c r="H138" s="130">
        <v>3</v>
      </c>
      <c r="I138" s="130">
        <v>3</v>
      </c>
      <c r="J138" s="130">
        <v>3</v>
      </c>
      <c r="K138" s="130">
        <v>3</v>
      </c>
      <c r="L138" s="130">
        <v>3</v>
      </c>
      <c r="M138" s="130">
        <v>3</v>
      </c>
      <c r="N138" s="130">
        <v>3</v>
      </c>
      <c r="O138" s="129" t="s">
        <v>22</v>
      </c>
    </row>
    <row r="139" spans="1:15">
      <c r="A139" s="129">
        <v>118</v>
      </c>
      <c r="B139" s="130">
        <v>30</v>
      </c>
      <c r="C139" s="129" t="s">
        <v>131</v>
      </c>
      <c r="D139" s="129" t="s">
        <v>88</v>
      </c>
      <c r="E139" s="129" t="s">
        <v>97</v>
      </c>
      <c r="F139" s="130">
        <v>3</v>
      </c>
      <c r="G139" s="130">
        <v>4</v>
      </c>
      <c r="H139" s="130">
        <v>3</v>
      </c>
      <c r="I139" s="130">
        <v>4</v>
      </c>
      <c r="J139" s="130">
        <v>4</v>
      </c>
      <c r="K139" s="130">
        <v>4</v>
      </c>
      <c r="L139" s="130">
        <v>4</v>
      </c>
      <c r="M139" s="130">
        <v>4</v>
      </c>
      <c r="N139" s="130">
        <v>4</v>
      </c>
      <c r="O139" s="129" t="s">
        <v>159</v>
      </c>
    </row>
    <row r="140" spans="1:15">
      <c r="A140" s="129">
        <v>119</v>
      </c>
      <c r="B140" s="130">
        <v>35</v>
      </c>
      <c r="C140" s="129" t="s">
        <v>131</v>
      </c>
      <c r="D140" s="129" t="s">
        <v>86</v>
      </c>
      <c r="E140" s="129" t="s">
        <v>97</v>
      </c>
      <c r="F140" s="130">
        <v>4</v>
      </c>
      <c r="G140" s="130">
        <v>4</v>
      </c>
      <c r="H140" s="130">
        <v>4</v>
      </c>
      <c r="I140" s="130">
        <v>4</v>
      </c>
      <c r="J140" s="130">
        <v>4</v>
      </c>
      <c r="K140" s="130">
        <v>4</v>
      </c>
      <c r="L140" s="130">
        <v>4</v>
      </c>
      <c r="M140" s="130">
        <v>4</v>
      </c>
      <c r="N140" s="130">
        <v>4</v>
      </c>
      <c r="O140" s="129" t="s">
        <v>22</v>
      </c>
    </row>
    <row r="141" spans="1:15">
      <c r="A141" s="129">
        <v>120</v>
      </c>
      <c r="B141" s="130">
        <v>30</v>
      </c>
      <c r="C141" s="129" t="s">
        <v>131</v>
      </c>
      <c r="D141" s="129" t="s">
        <v>86</v>
      </c>
      <c r="E141" s="129" t="s">
        <v>97</v>
      </c>
      <c r="F141" s="130">
        <v>3</v>
      </c>
      <c r="G141" s="130">
        <v>3</v>
      </c>
      <c r="H141" s="130">
        <v>3</v>
      </c>
      <c r="I141" s="130">
        <v>3</v>
      </c>
      <c r="J141" s="130">
        <v>3</v>
      </c>
      <c r="K141" s="130">
        <v>3</v>
      </c>
      <c r="L141" s="130">
        <v>3</v>
      </c>
      <c r="M141" s="130">
        <v>3</v>
      </c>
      <c r="N141" s="130">
        <v>3</v>
      </c>
      <c r="O141" s="129" t="s">
        <v>145</v>
      </c>
    </row>
  </sheetData>
  <autoFilter ref="C21:E21" xr:uid="{00000000-0009-0000-0000-000013000000}"/>
  <mergeCells count="4">
    <mergeCell ref="D1:K1"/>
    <mergeCell ref="D2:K2"/>
    <mergeCell ref="A4:D4"/>
    <mergeCell ref="A20:N2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dimension ref="A1:O61"/>
  <sheetViews>
    <sheetView topLeftCell="E39" zoomScale="89" zoomScaleNormal="89" workbookViewId="0">
      <selection activeCell="O67" sqref="O67"/>
    </sheetView>
  </sheetViews>
  <sheetFormatPr defaultColWidth="9" defaultRowHeight="14.4"/>
  <cols>
    <col min="1" max="1" width="5.44140625" customWidth="1"/>
    <col min="2" max="2" width="20.109375" customWidth="1"/>
    <col min="3" max="3" width="22.109375" customWidth="1"/>
    <col min="4" max="4" width="19.44140625" customWidth="1"/>
    <col min="5" max="5" width="22.44140625" customWidth="1"/>
    <col min="15" max="15" width="59.33203125" style="19" customWidth="1"/>
  </cols>
  <sheetData>
    <row r="1" spans="1:11" ht="18">
      <c r="A1" s="1"/>
      <c r="B1" s="1"/>
      <c r="C1" s="1"/>
      <c r="D1" s="174" t="s">
        <v>218</v>
      </c>
      <c r="E1" s="174"/>
      <c r="F1" s="174"/>
      <c r="G1" s="174"/>
      <c r="H1" s="174"/>
      <c r="I1" s="174"/>
      <c r="J1" s="174"/>
      <c r="K1" s="174"/>
    </row>
    <row r="2" spans="1:11" ht="18">
      <c r="A2" s="1"/>
      <c r="B2" s="1"/>
      <c r="C2" s="1"/>
      <c r="D2" s="174" t="s">
        <v>230</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8</v>
      </c>
      <c r="E6" s="11">
        <f>+D6/40</f>
        <v>0.2</v>
      </c>
    </row>
    <row r="7" spans="1:11">
      <c r="A7" s="12"/>
      <c r="B7" s="13"/>
      <c r="C7" s="14" t="s">
        <v>77</v>
      </c>
      <c r="D7" s="12">
        <f>COUNTIF(C22:C1000,"Perempuan")</f>
        <v>32</v>
      </c>
      <c r="E7" s="11">
        <f>+D7/40</f>
        <v>0.8</v>
      </c>
    </row>
    <row r="8" spans="1:11">
      <c r="A8" s="12">
        <v>2</v>
      </c>
      <c r="B8" s="13" t="s">
        <v>79</v>
      </c>
      <c r="C8" s="14" t="s">
        <v>80</v>
      </c>
      <c r="D8" s="12">
        <f>COUNTIF(D22:D1000,"SD Kebawah")</f>
        <v>0</v>
      </c>
      <c r="E8" s="11">
        <f>+D8/40</f>
        <v>0</v>
      </c>
    </row>
    <row r="9" spans="1:11">
      <c r="A9" s="12"/>
      <c r="B9" s="13"/>
      <c r="C9" s="14" t="s">
        <v>82</v>
      </c>
      <c r="D9" s="12">
        <f>COUNTIF(D22:D1000,"SLTP")</f>
        <v>0</v>
      </c>
      <c r="E9" s="11">
        <f t="shared" ref="E9:E18" si="0">+D9/40</f>
        <v>0</v>
      </c>
    </row>
    <row r="10" spans="1:11">
      <c r="A10" s="12"/>
      <c r="B10" s="13"/>
      <c r="C10" s="14" t="s">
        <v>84</v>
      </c>
      <c r="D10" s="12">
        <f>COUNTIF(D22:D1000,"SLTA")</f>
        <v>0</v>
      </c>
      <c r="E10" s="11">
        <f t="shared" si="0"/>
        <v>0</v>
      </c>
    </row>
    <row r="11" spans="1:11">
      <c r="A11" s="12"/>
      <c r="B11" s="13"/>
      <c r="C11" s="14" t="s">
        <v>86</v>
      </c>
      <c r="D11" s="12">
        <f>COUNTIF(D22:D1000,"D1 - D3 - D4")</f>
        <v>26</v>
      </c>
      <c r="E11" s="11">
        <f t="shared" si="0"/>
        <v>0.65</v>
      </c>
    </row>
    <row r="12" spans="1:11">
      <c r="A12" s="12"/>
      <c r="B12" s="13"/>
      <c r="C12" s="14" t="s">
        <v>88</v>
      </c>
      <c r="D12" s="12">
        <f>COUNTIF(D22:D1000,"S-1")</f>
        <v>7</v>
      </c>
      <c r="E12" s="11">
        <f t="shared" si="0"/>
        <v>0.17499999999999999</v>
      </c>
    </row>
    <row r="13" spans="1:11">
      <c r="A13" s="12"/>
      <c r="B13" s="13"/>
      <c r="C13" s="14" t="s">
        <v>89</v>
      </c>
      <c r="D13" s="12">
        <f>COUNTIF(D22:D1000,"S-2 ke atas")</f>
        <v>7</v>
      </c>
      <c r="E13" s="11">
        <f t="shared" si="0"/>
        <v>0.17499999999999999</v>
      </c>
    </row>
    <row r="14" spans="1:11">
      <c r="A14" s="12">
        <v>3</v>
      </c>
      <c r="B14" s="13" t="s">
        <v>91</v>
      </c>
      <c r="C14" s="4" t="s">
        <v>97</v>
      </c>
      <c r="D14" s="15">
        <f>COUNTIF(E22:E1000,"Instansi Pemkab Sleman")</f>
        <v>38</v>
      </c>
      <c r="E14" s="11">
        <f t="shared" si="0"/>
        <v>0.95</v>
      </c>
    </row>
    <row r="15" spans="1:11">
      <c r="A15" s="16"/>
      <c r="B15" s="17"/>
      <c r="C15" s="4" t="s">
        <v>98</v>
      </c>
      <c r="D15" s="15">
        <f>COUNTIF(E22:E1000,"Pegawai Swasta")</f>
        <v>0</v>
      </c>
      <c r="E15" s="11">
        <f t="shared" si="0"/>
        <v>0</v>
      </c>
    </row>
    <row r="16" spans="1:11">
      <c r="A16" s="16"/>
      <c r="B16" s="17"/>
      <c r="C16" s="4" t="s">
        <v>99</v>
      </c>
      <c r="D16" s="15">
        <f>COUNTIF(E22:E1000,"Akademisi")</f>
        <v>0</v>
      </c>
      <c r="E16" s="11">
        <f t="shared" si="0"/>
        <v>0</v>
      </c>
    </row>
    <row r="17" spans="1:15">
      <c r="A17" s="12"/>
      <c r="B17" s="13"/>
      <c r="C17" s="4" t="s">
        <v>100</v>
      </c>
      <c r="D17" s="15">
        <f>COUNTIF(E22:E1000,"Masyarakat")</f>
        <v>0</v>
      </c>
      <c r="E17" s="11">
        <f t="shared" si="0"/>
        <v>0</v>
      </c>
    </row>
    <row r="18" spans="1:15">
      <c r="A18" s="12"/>
      <c r="B18" s="13"/>
      <c r="C18" s="14" t="s">
        <v>95</v>
      </c>
      <c r="D18" s="15">
        <f>COUNTIF(E22:E1000,"Lainnya")</f>
        <v>2</v>
      </c>
      <c r="E18" s="11">
        <f t="shared" si="0"/>
        <v>0.05</v>
      </c>
    </row>
    <row r="19" spans="1:15">
      <c r="A19" s="97"/>
      <c r="B19" s="121"/>
      <c r="C19" s="98"/>
      <c r="D19" s="122"/>
      <c r="E19" s="123"/>
      <c r="F19" s="5">
        <f>AVERAGE(F22:F1000)</f>
        <v>3.55</v>
      </c>
      <c r="G19" s="5">
        <f t="shared" ref="G19:N19" si="1">AVERAGE(G22:G1000)</f>
        <v>3.5249999999999999</v>
      </c>
      <c r="H19" s="5">
        <f t="shared" si="1"/>
        <v>3.6</v>
      </c>
      <c r="I19" s="5">
        <f t="shared" si="1"/>
        <v>3.5750000000000002</v>
      </c>
      <c r="J19" s="5">
        <f t="shared" si="1"/>
        <v>3.1749999999999998</v>
      </c>
      <c r="K19" s="5">
        <f t="shared" si="1"/>
        <v>3.5</v>
      </c>
      <c r="L19" s="5">
        <f t="shared" si="1"/>
        <v>3.55</v>
      </c>
      <c r="M19" s="5">
        <f t="shared" si="1"/>
        <v>3.5249999999999999</v>
      </c>
      <c r="N19" s="5">
        <f t="shared" si="1"/>
        <v>3.2749999999999999</v>
      </c>
    </row>
    <row r="20" spans="1:15">
      <c r="A20" s="177" t="s">
        <v>124</v>
      </c>
      <c r="B20" s="178"/>
      <c r="C20" s="178"/>
      <c r="D20" s="178"/>
      <c r="E20" s="178"/>
      <c r="F20" s="178"/>
      <c r="G20" s="178"/>
      <c r="H20" s="178"/>
      <c r="I20" s="178"/>
      <c r="J20" s="178"/>
      <c r="K20" s="178"/>
      <c r="L20" s="178"/>
      <c r="M20" s="178"/>
      <c r="N20" s="178"/>
    </row>
    <row r="21" spans="1:15">
      <c r="A21" s="21" t="s">
        <v>228</v>
      </c>
      <c r="B21" s="21" t="s">
        <v>126</v>
      </c>
      <c r="C21" s="21" t="s">
        <v>127</v>
      </c>
      <c r="D21" s="21" t="s">
        <v>128</v>
      </c>
      <c r="E21" s="21" t="s">
        <v>129</v>
      </c>
      <c r="F21" s="21" t="s">
        <v>1</v>
      </c>
      <c r="G21" s="21" t="s">
        <v>4</v>
      </c>
      <c r="H21" s="21" t="s">
        <v>9</v>
      </c>
      <c r="I21" s="21" t="s">
        <v>11</v>
      </c>
      <c r="J21" s="21" t="s">
        <v>12</v>
      </c>
      <c r="K21" s="21" t="s">
        <v>13</v>
      </c>
      <c r="L21" s="21" t="s">
        <v>14</v>
      </c>
      <c r="M21" s="21" t="s">
        <v>15</v>
      </c>
      <c r="N21" s="21" t="s">
        <v>16</v>
      </c>
      <c r="O21" s="22" t="s">
        <v>130</v>
      </c>
    </row>
    <row r="22" spans="1:15">
      <c r="A22" s="129">
        <v>1</v>
      </c>
      <c r="B22" s="130">
        <v>31</v>
      </c>
      <c r="C22" s="129" t="s">
        <v>131</v>
      </c>
      <c r="D22" s="129" t="s">
        <v>86</v>
      </c>
      <c r="E22" s="129" t="s">
        <v>97</v>
      </c>
      <c r="F22" s="130">
        <v>4</v>
      </c>
      <c r="G22" s="130">
        <v>3</v>
      </c>
      <c r="H22" s="130">
        <v>4</v>
      </c>
      <c r="I22" s="130">
        <v>4</v>
      </c>
      <c r="J22" s="130">
        <v>3</v>
      </c>
      <c r="K22" s="130">
        <v>4</v>
      </c>
      <c r="L22" s="130">
        <v>4</v>
      </c>
      <c r="M22" s="130">
        <v>4</v>
      </c>
      <c r="N22" s="130">
        <v>4</v>
      </c>
      <c r="O22" s="129" t="s">
        <v>22</v>
      </c>
    </row>
    <row r="23" spans="1:15">
      <c r="A23" s="129">
        <v>2</v>
      </c>
      <c r="B23" s="130">
        <v>39</v>
      </c>
      <c r="C23" s="129" t="s">
        <v>131</v>
      </c>
      <c r="D23" s="129" t="s">
        <v>86</v>
      </c>
      <c r="E23" s="129" t="s">
        <v>97</v>
      </c>
      <c r="F23" s="130">
        <v>2</v>
      </c>
      <c r="G23" s="130">
        <v>2</v>
      </c>
      <c r="H23" s="130">
        <v>4</v>
      </c>
      <c r="I23" s="130">
        <v>3</v>
      </c>
      <c r="J23" s="130">
        <v>2</v>
      </c>
      <c r="K23" s="130">
        <v>3</v>
      </c>
      <c r="L23" s="130">
        <v>3</v>
      </c>
      <c r="M23" s="130">
        <v>3</v>
      </c>
      <c r="N23" s="130">
        <v>3</v>
      </c>
      <c r="O23" s="129" t="s">
        <v>567</v>
      </c>
    </row>
    <row r="24" spans="1:15">
      <c r="A24" s="129">
        <v>3</v>
      </c>
      <c r="B24" s="130">
        <v>54</v>
      </c>
      <c r="C24" s="129" t="s">
        <v>131</v>
      </c>
      <c r="D24" s="129" t="s">
        <v>88</v>
      </c>
      <c r="E24" s="129" t="s">
        <v>97</v>
      </c>
      <c r="F24" s="130">
        <v>4</v>
      </c>
      <c r="G24" s="130">
        <v>3</v>
      </c>
      <c r="H24" s="130">
        <v>3</v>
      </c>
      <c r="I24" s="130">
        <v>3</v>
      </c>
      <c r="J24" s="130">
        <v>3</v>
      </c>
      <c r="K24" s="130">
        <v>3</v>
      </c>
      <c r="L24" s="130">
        <v>3</v>
      </c>
      <c r="M24" s="130">
        <v>3</v>
      </c>
      <c r="N24" s="130">
        <v>3</v>
      </c>
      <c r="O24" s="129" t="s">
        <v>568</v>
      </c>
    </row>
    <row r="25" spans="1:15">
      <c r="A25" s="129">
        <v>4</v>
      </c>
      <c r="B25" s="130">
        <v>44</v>
      </c>
      <c r="C25" s="129" t="s">
        <v>131</v>
      </c>
      <c r="D25" s="129" t="s">
        <v>137</v>
      </c>
      <c r="E25" s="129" t="s">
        <v>97</v>
      </c>
      <c r="F25" s="130">
        <v>3</v>
      </c>
      <c r="G25" s="130">
        <v>3</v>
      </c>
      <c r="H25" s="130">
        <v>3</v>
      </c>
      <c r="I25" s="130">
        <v>3</v>
      </c>
      <c r="J25" s="130">
        <v>3</v>
      </c>
      <c r="K25" s="130">
        <v>3</v>
      </c>
      <c r="L25" s="130">
        <v>3</v>
      </c>
      <c r="M25" s="130">
        <v>3</v>
      </c>
      <c r="N25" s="130">
        <v>3</v>
      </c>
      <c r="O25" s="129" t="s">
        <v>569</v>
      </c>
    </row>
    <row r="26" spans="1:15">
      <c r="A26" s="129">
        <v>5</v>
      </c>
      <c r="B26" s="130">
        <v>46</v>
      </c>
      <c r="C26" s="129" t="s">
        <v>131</v>
      </c>
      <c r="D26" s="129" t="s">
        <v>137</v>
      </c>
      <c r="E26" s="129" t="s">
        <v>97</v>
      </c>
      <c r="F26" s="130">
        <v>3</v>
      </c>
      <c r="G26" s="130">
        <v>3</v>
      </c>
      <c r="H26" s="130">
        <v>3</v>
      </c>
      <c r="I26" s="130">
        <v>3</v>
      </c>
      <c r="J26" s="130">
        <v>3</v>
      </c>
      <c r="K26" s="130">
        <v>3</v>
      </c>
      <c r="L26" s="130">
        <v>3</v>
      </c>
      <c r="M26" s="130">
        <v>3</v>
      </c>
      <c r="N26" s="130">
        <v>3</v>
      </c>
      <c r="O26" s="129" t="s">
        <v>134</v>
      </c>
    </row>
    <row r="27" spans="1:15">
      <c r="A27" s="129">
        <v>6</v>
      </c>
      <c r="B27" s="130">
        <v>57</v>
      </c>
      <c r="C27" s="129" t="s">
        <v>131</v>
      </c>
      <c r="D27" s="129" t="s">
        <v>88</v>
      </c>
      <c r="E27" s="129" t="s">
        <v>97</v>
      </c>
      <c r="F27" s="130">
        <v>4</v>
      </c>
      <c r="G27" s="130">
        <v>4</v>
      </c>
      <c r="H27" s="130">
        <v>4</v>
      </c>
      <c r="I27" s="130">
        <v>4</v>
      </c>
      <c r="J27" s="130">
        <v>3</v>
      </c>
      <c r="K27" s="130">
        <v>3</v>
      </c>
      <c r="L27" s="130">
        <v>3</v>
      </c>
      <c r="M27" s="130">
        <v>3</v>
      </c>
      <c r="N27" s="130">
        <v>4</v>
      </c>
      <c r="O27" s="129" t="s">
        <v>570</v>
      </c>
    </row>
    <row r="28" spans="1:15">
      <c r="A28" s="129">
        <v>7</v>
      </c>
      <c r="B28" s="130">
        <v>56</v>
      </c>
      <c r="C28" s="129" t="s">
        <v>135</v>
      </c>
      <c r="D28" s="129" t="s">
        <v>88</v>
      </c>
      <c r="E28" s="129" t="s">
        <v>97</v>
      </c>
      <c r="F28" s="130">
        <v>4</v>
      </c>
      <c r="G28" s="130">
        <v>4</v>
      </c>
      <c r="H28" s="130">
        <v>4</v>
      </c>
      <c r="I28" s="130">
        <v>3</v>
      </c>
      <c r="J28" s="130">
        <v>3</v>
      </c>
      <c r="K28" s="130">
        <v>4</v>
      </c>
      <c r="L28" s="130">
        <v>4</v>
      </c>
      <c r="M28" s="130">
        <v>4</v>
      </c>
      <c r="N28" s="130">
        <v>4</v>
      </c>
      <c r="O28" s="129" t="s">
        <v>225</v>
      </c>
    </row>
    <row r="29" spans="1:15">
      <c r="A29" s="129">
        <v>8</v>
      </c>
      <c r="B29" s="130">
        <v>50</v>
      </c>
      <c r="C29" s="129" t="s">
        <v>135</v>
      </c>
      <c r="D29" s="129" t="s">
        <v>137</v>
      </c>
      <c r="E29" s="129" t="s">
        <v>97</v>
      </c>
      <c r="F29" s="130">
        <v>4</v>
      </c>
      <c r="G29" s="130">
        <v>4</v>
      </c>
      <c r="H29" s="130">
        <v>4</v>
      </c>
      <c r="I29" s="130">
        <v>3</v>
      </c>
      <c r="J29" s="130">
        <v>3</v>
      </c>
      <c r="K29" s="130">
        <v>3</v>
      </c>
      <c r="L29" s="130">
        <v>4</v>
      </c>
      <c r="M29" s="130">
        <v>3</v>
      </c>
      <c r="N29" s="130">
        <v>3</v>
      </c>
      <c r="O29" s="129" t="s">
        <v>571</v>
      </c>
    </row>
    <row r="30" spans="1:15">
      <c r="A30" s="129">
        <v>9</v>
      </c>
      <c r="B30" s="130">
        <v>50</v>
      </c>
      <c r="C30" s="129" t="s">
        <v>135</v>
      </c>
      <c r="D30" s="129" t="s">
        <v>137</v>
      </c>
      <c r="E30" s="129" t="s">
        <v>97</v>
      </c>
      <c r="F30" s="130">
        <v>4</v>
      </c>
      <c r="G30" s="130">
        <v>4</v>
      </c>
      <c r="H30" s="130">
        <v>4</v>
      </c>
      <c r="I30" s="130">
        <v>4</v>
      </c>
      <c r="J30" s="130">
        <v>3</v>
      </c>
      <c r="K30" s="130">
        <v>3</v>
      </c>
      <c r="L30" s="130">
        <v>4</v>
      </c>
      <c r="M30" s="130">
        <v>3</v>
      </c>
      <c r="N30" s="130">
        <v>3</v>
      </c>
      <c r="O30" s="129" t="s">
        <v>572</v>
      </c>
    </row>
    <row r="31" spans="1:15">
      <c r="A31" s="129">
        <v>10</v>
      </c>
      <c r="B31" s="130">
        <v>39</v>
      </c>
      <c r="C31" s="129" t="s">
        <v>131</v>
      </c>
      <c r="D31" s="129" t="s">
        <v>86</v>
      </c>
      <c r="E31" s="129" t="s">
        <v>97</v>
      </c>
      <c r="F31" s="130">
        <v>4</v>
      </c>
      <c r="G31" s="130">
        <v>4</v>
      </c>
      <c r="H31" s="130">
        <v>4</v>
      </c>
      <c r="I31" s="130">
        <v>4</v>
      </c>
      <c r="J31" s="130">
        <v>4</v>
      </c>
      <c r="K31" s="130">
        <v>4</v>
      </c>
      <c r="L31" s="130">
        <v>4</v>
      </c>
      <c r="M31" s="130">
        <v>4</v>
      </c>
      <c r="N31" s="130">
        <v>4</v>
      </c>
      <c r="O31" s="129" t="s">
        <v>145</v>
      </c>
    </row>
    <row r="32" spans="1:15">
      <c r="A32" s="129">
        <v>11</v>
      </c>
      <c r="B32" s="130">
        <v>27</v>
      </c>
      <c r="C32" s="129" t="s">
        <v>131</v>
      </c>
      <c r="D32" s="129" t="s">
        <v>86</v>
      </c>
      <c r="E32" s="129" t="s">
        <v>97</v>
      </c>
      <c r="F32" s="130">
        <v>3</v>
      </c>
      <c r="G32" s="130">
        <v>3</v>
      </c>
      <c r="H32" s="130">
        <v>3</v>
      </c>
      <c r="I32" s="130">
        <v>3</v>
      </c>
      <c r="J32" s="130">
        <v>3</v>
      </c>
      <c r="K32" s="130">
        <v>3</v>
      </c>
      <c r="L32" s="130">
        <v>3</v>
      </c>
      <c r="M32" s="130">
        <v>3</v>
      </c>
      <c r="N32" s="130">
        <v>3</v>
      </c>
      <c r="O32" s="129" t="s">
        <v>22</v>
      </c>
    </row>
    <row r="33" spans="1:15">
      <c r="A33" s="129">
        <v>12</v>
      </c>
      <c r="B33" s="130">
        <v>30</v>
      </c>
      <c r="C33" s="129" t="s">
        <v>131</v>
      </c>
      <c r="D33" s="129" t="s">
        <v>86</v>
      </c>
      <c r="E33" s="129" t="s">
        <v>97</v>
      </c>
      <c r="F33" s="130">
        <v>3</v>
      </c>
      <c r="G33" s="130">
        <v>3</v>
      </c>
      <c r="H33" s="130">
        <v>3</v>
      </c>
      <c r="I33" s="130">
        <v>3</v>
      </c>
      <c r="J33" s="130">
        <v>3</v>
      </c>
      <c r="K33" s="130">
        <v>3</v>
      </c>
      <c r="L33" s="130">
        <v>3</v>
      </c>
      <c r="M33" s="130">
        <v>3</v>
      </c>
      <c r="N33" s="130">
        <v>3</v>
      </c>
      <c r="O33" s="129" t="s">
        <v>22</v>
      </c>
    </row>
    <row r="34" spans="1:15">
      <c r="A34" s="129">
        <v>13</v>
      </c>
      <c r="B34" s="130">
        <v>54</v>
      </c>
      <c r="C34" s="129" t="s">
        <v>131</v>
      </c>
      <c r="D34" s="129" t="s">
        <v>88</v>
      </c>
      <c r="E34" s="129" t="s">
        <v>97</v>
      </c>
      <c r="F34" s="130">
        <v>4</v>
      </c>
      <c r="G34" s="130">
        <v>4</v>
      </c>
      <c r="H34" s="130">
        <v>4</v>
      </c>
      <c r="I34" s="130">
        <v>4</v>
      </c>
      <c r="J34" s="130">
        <v>3</v>
      </c>
      <c r="K34" s="130">
        <v>4</v>
      </c>
      <c r="L34" s="130">
        <v>4</v>
      </c>
      <c r="M34" s="130">
        <v>4</v>
      </c>
      <c r="N34" s="130">
        <v>3</v>
      </c>
      <c r="O34" s="129" t="s">
        <v>573</v>
      </c>
    </row>
    <row r="35" spans="1:15">
      <c r="A35" s="129">
        <v>14</v>
      </c>
      <c r="B35" s="130">
        <v>53</v>
      </c>
      <c r="C35" s="129" t="s">
        <v>135</v>
      </c>
      <c r="D35" s="129" t="s">
        <v>137</v>
      </c>
      <c r="E35" s="129" t="s">
        <v>97</v>
      </c>
      <c r="F35" s="130">
        <v>4</v>
      </c>
      <c r="G35" s="130">
        <v>4</v>
      </c>
      <c r="H35" s="130">
        <v>4</v>
      </c>
      <c r="I35" s="130">
        <v>4</v>
      </c>
      <c r="J35" s="130">
        <v>3</v>
      </c>
      <c r="K35" s="130">
        <v>4</v>
      </c>
      <c r="L35" s="130">
        <v>4</v>
      </c>
      <c r="M35" s="130">
        <v>4</v>
      </c>
      <c r="N35" s="130">
        <v>3</v>
      </c>
      <c r="O35" s="129" t="s">
        <v>232</v>
      </c>
    </row>
    <row r="36" spans="1:15">
      <c r="A36" s="129">
        <v>15</v>
      </c>
      <c r="B36" s="130">
        <v>45</v>
      </c>
      <c r="C36" s="129" t="s">
        <v>131</v>
      </c>
      <c r="D36" s="129" t="s">
        <v>137</v>
      </c>
      <c r="E36" s="129" t="s">
        <v>97</v>
      </c>
      <c r="F36" s="130">
        <v>4</v>
      </c>
      <c r="G36" s="130">
        <v>4</v>
      </c>
      <c r="H36" s="130">
        <v>4</v>
      </c>
      <c r="I36" s="130">
        <v>4</v>
      </c>
      <c r="J36" s="130">
        <v>4</v>
      </c>
      <c r="K36" s="130">
        <v>4</v>
      </c>
      <c r="L36" s="130">
        <v>4</v>
      </c>
      <c r="M36" s="130">
        <v>4</v>
      </c>
      <c r="N36" s="130">
        <v>4</v>
      </c>
      <c r="O36" s="129" t="s">
        <v>148</v>
      </c>
    </row>
    <row r="37" spans="1:15">
      <c r="A37" s="129">
        <v>16</v>
      </c>
      <c r="B37" s="130">
        <v>46</v>
      </c>
      <c r="C37" s="129" t="s">
        <v>131</v>
      </c>
      <c r="D37" s="129" t="s">
        <v>86</v>
      </c>
      <c r="E37" s="129" t="s">
        <v>97</v>
      </c>
      <c r="F37" s="130">
        <v>4</v>
      </c>
      <c r="G37" s="130">
        <v>4</v>
      </c>
      <c r="H37" s="130">
        <v>4</v>
      </c>
      <c r="I37" s="130">
        <v>4</v>
      </c>
      <c r="J37" s="130">
        <v>3</v>
      </c>
      <c r="K37" s="130">
        <v>4</v>
      </c>
      <c r="L37" s="130">
        <v>4</v>
      </c>
      <c r="M37" s="130">
        <v>4</v>
      </c>
      <c r="N37" s="130">
        <v>4</v>
      </c>
      <c r="O37" s="129" t="s">
        <v>134</v>
      </c>
    </row>
    <row r="38" spans="1:15">
      <c r="A38" s="129">
        <v>17</v>
      </c>
      <c r="B38" s="130">
        <v>28</v>
      </c>
      <c r="C38" s="129" t="s">
        <v>131</v>
      </c>
      <c r="D38" s="129" t="s">
        <v>86</v>
      </c>
      <c r="E38" s="129" t="s">
        <v>97</v>
      </c>
      <c r="F38" s="130">
        <v>4</v>
      </c>
      <c r="G38" s="130">
        <v>4</v>
      </c>
      <c r="H38" s="130">
        <v>4</v>
      </c>
      <c r="I38" s="130">
        <v>4</v>
      </c>
      <c r="J38" s="130">
        <v>4</v>
      </c>
      <c r="K38" s="130">
        <v>4</v>
      </c>
      <c r="L38" s="130">
        <v>4</v>
      </c>
      <c r="M38" s="130">
        <v>4</v>
      </c>
      <c r="N38" s="130">
        <v>3</v>
      </c>
      <c r="O38" s="129" t="s">
        <v>574</v>
      </c>
    </row>
    <row r="39" spans="1:15">
      <c r="A39" s="129">
        <v>18</v>
      </c>
      <c r="B39" s="130">
        <v>56</v>
      </c>
      <c r="C39" s="129" t="s">
        <v>131</v>
      </c>
      <c r="D39" s="129" t="s">
        <v>86</v>
      </c>
      <c r="E39" s="129" t="s">
        <v>97</v>
      </c>
      <c r="F39" s="130">
        <v>4</v>
      </c>
      <c r="G39" s="130">
        <v>4</v>
      </c>
      <c r="H39" s="130">
        <v>4</v>
      </c>
      <c r="I39" s="130">
        <v>4</v>
      </c>
      <c r="J39" s="130">
        <v>2</v>
      </c>
      <c r="K39" s="130">
        <v>4</v>
      </c>
      <c r="L39" s="130">
        <v>4</v>
      </c>
      <c r="M39" s="130">
        <v>4</v>
      </c>
      <c r="N39" s="130">
        <v>4</v>
      </c>
      <c r="O39" s="129" t="s">
        <v>22</v>
      </c>
    </row>
    <row r="40" spans="1:15">
      <c r="A40" s="129">
        <v>19</v>
      </c>
      <c r="B40" s="130">
        <v>56</v>
      </c>
      <c r="C40" s="129" t="s">
        <v>131</v>
      </c>
      <c r="D40" s="129" t="s">
        <v>88</v>
      </c>
      <c r="E40" s="129" t="s">
        <v>133</v>
      </c>
      <c r="F40" s="130">
        <v>4</v>
      </c>
      <c r="G40" s="130">
        <v>4</v>
      </c>
      <c r="H40" s="130">
        <v>4</v>
      </c>
      <c r="I40" s="130">
        <v>4</v>
      </c>
      <c r="J40" s="130">
        <v>3</v>
      </c>
      <c r="K40" s="130">
        <v>4</v>
      </c>
      <c r="L40" s="130">
        <v>4</v>
      </c>
      <c r="M40" s="130">
        <v>4</v>
      </c>
      <c r="N40" s="130">
        <v>3</v>
      </c>
      <c r="O40" s="129" t="s">
        <v>553</v>
      </c>
    </row>
    <row r="41" spans="1:15">
      <c r="A41" s="129">
        <v>20</v>
      </c>
      <c r="B41" s="130">
        <v>32</v>
      </c>
      <c r="C41" s="129" t="s">
        <v>135</v>
      </c>
      <c r="D41" s="129" t="s">
        <v>86</v>
      </c>
      <c r="E41" s="129" t="s">
        <v>97</v>
      </c>
      <c r="F41" s="130">
        <v>4</v>
      </c>
      <c r="G41" s="130">
        <v>4</v>
      </c>
      <c r="H41" s="130">
        <v>4</v>
      </c>
      <c r="I41" s="130">
        <v>4</v>
      </c>
      <c r="J41" s="130">
        <v>3</v>
      </c>
      <c r="K41" s="130">
        <v>4</v>
      </c>
      <c r="L41" s="130">
        <v>4</v>
      </c>
      <c r="M41" s="130">
        <v>4</v>
      </c>
      <c r="N41" s="130">
        <v>3</v>
      </c>
      <c r="O41" s="129" t="s">
        <v>575</v>
      </c>
    </row>
    <row r="42" spans="1:15">
      <c r="A42" s="129">
        <v>21</v>
      </c>
      <c r="B42" s="130">
        <v>52</v>
      </c>
      <c r="C42" s="129" t="s">
        <v>131</v>
      </c>
      <c r="D42" s="129" t="s">
        <v>86</v>
      </c>
      <c r="E42" s="129" t="s">
        <v>97</v>
      </c>
      <c r="F42" s="130">
        <v>4</v>
      </c>
      <c r="G42" s="130">
        <v>4</v>
      </c>
      <c r="H42" s="130">
        <v>4</v>
      </c>
      <c r="I42" s="130">
        <v>4</v>
      </c>
      <c r="J42" s="130">
        <v>3</v>
      </c>
      <c r="K42" s="130">
        <v>4</v>
      </c>
      <c r="L42" s="130">
        <v>4</v>
      </c>
      <c r="M42" s="130">
        <v>4</v>
      </c>
      <c r="N42" s="130">
        <v>3</v>
      </c>
      <c r="O42" s="129" t="s">
        <v>321</v>
      </c>
    </row>
    <row r="43" spans="1:15">
      <c r="A43" s="129">
        <v>22</v>
      </c>
      <c r="B43" s="130">
        <v>57</v>
      </c>
      <c r="C43" s="129" t="s">
        <v>131</v>
      </c>
      <c r="D43" s="129" t="s">
        <v>86</v>
      </c>
      <c r="E43" s="129" t="s">
        <v>97</v>
      </c>
      <c r="F43" s="130">
        <v>4</v>
      </c>
      <c r="G43" s="130">
        <v>4</v>
      </c>
      <c r="H43" s="130">
        <v>4</v>
      </c>
      <c r="I43" s="130">
        <v>4</v>
      </c>
      <c r="J43" s="130">
        <v>4</v>
      </c>
      <c r="K43" s="130">
        <v>4</v>
      </c>
      <c r="L43" s="130">
        <v>4</v>
      </c>
      <c r="M43" s="130">
        <v>4</v>
      </c>
      <c r="N43" s="130">
        <v>3</v>
      </c>
      <c r="O43" s="129" t="s">
        <v>576</v>
      </c>
    </row>
    <row r="44" spans="1:15">
      <c r="A44" s="129">
        <v>23</v>
      </c>
      <c r="B44" s="130">
        <v>57</v>
      </c>
      <c r="C44" s="129" t="s">
        <v>135</v>
      </c>
      <c r="D44" s="129" t="s">
        <v>86</v>
      </c>
      <c r="E44" s="129" t="s">
        <v>97</v>
      </c>
      <c r="F44" s="130">
        <v>4</v>
      </c>
      <c r="G44" s="130">
        <v>4</v>
      </c>
      <c r="H44" s="130">
        <v>4</v>
      </c>
      <c r="I44" s="130">
        <v>4</v>
      </c>
      <c r="J44" s="130">
        <v>3</v>
      </c>
      <c r="K44" s="130">
        <v>4</v>
      </c>
      <c r="L44" s="130">
        <v>4</v>
      </c>
      <c r="M44" s="130">
        <v>3</v>
      </c>
      <c r="N44" s="130">
        <v>3</v>
      </c>
      <c r="O44" s="129" t="s">
        <v>134</v>
      </c>
    </row>
    <row r="45" spans="1:15">
      <c r="A45" s="129">
        <v>24</v>
      </c>
      <c r="B45" s="130">
        <v>52</v>
      </c>
      <c r="C45" s="129" t="s">
        <v>131</v>
      </c>
      <c r="D45" s="129" t="s">
        <v>88</v>
      </c>
      <c r="E45" s="129" t="s">
        <v>97</v>
      </c>
      <c r="F45" s="130">
        <v>4</v>
      </c>
      <c r="G45" s="130">
        <v>4</v>
      </c>
      <c r="H45" s="130">
        <v>4</v>
      </c>
      <c r="I45" s="130">
        <v>4</v>
      </c>
      <c r="J45" s="130">
        <v>4</v>
      </c>
      <c r="K45" s="130">
        <v>4</v>
      </c>
      <c r="L45" s="130">
        <v>4</v>
      </c>
      <c r="M45" s="130">
        <v>4</v>
      </c>
      <c r="N45" s="130">
        <v>4</v>
      </c>
      <c r="O45" s="129" t="s">
        <v>22</v>
      </c>
    </row>
    <row r="46" spans="1:15">
      <c r="A46" s="129">
        <v>25</v>
      </c>
      <c r="B46" s="130">
        <v>48</v>
      </c>
      <c r="C46" s="129" t="s">
        <v>131</v>
      </c>
      <c r="D46" s="129" t="s">
        <v>86</v>
      </c>
      <c r="E46" s="129" t="s">
        <v>133</v>
      </c>
      <c r="F46" s="130">
        <v>3</v>
      </c>
      <c r="G46" s="130">
        <v>3</v>
      </c>
      <c r="H46" s="130">
        <v>3</v>
      </c>
      <c r="I46" s="130">
        <v>3</v>
      </c>
      <c r="J46" s="130">
        <v>3</v>
      </c>
      <c r="K46" s="130">
        <v>3</v>
      </c>
      <c r="L46" s="130">
        <v>3</v>
      </c>
      <c r="M46" s="130">
        <v>3</v>
      </c>
      <c r="N46" s="130">
        <v>3</v>
      </c>
      <c r="O46" s="129" t="s">
        <v>239</v>
      </c>
    </row>
    <row r="47" spans="1:15">
      <c r="A47" s="129">
        <v>26</v>
      </c>
      <c r="B47" s="130">
        <v>35</v>
      </c>
      <c r="C47" s="129" t="s">
        <v>131</v>
      </c>
      <c r="D47" s="129" t="s">
        <v>86</v>
      </c>
      <c r="E47" s="129" t="s">
        <v>97</v>
      </c>
      <c r="F47" s="130">
        <v>3</v>
      </c>
      <c r="G47" s="130">
        <v>3</v>
      </c>
      <c r="H47" s="130">
        <v>3</v>
      </c>
      <c r="I47" s="130">
        <v>3</v>
      </c>
      <c r="J47" s="130">
        <v>3</v>
      </c>
      <c r="K47" s="130">
        <v>3</v>
      </c>
      <c r="L47" s="130">
        <v>3</v>
      </c>
      <c r="M47" s="130">
        <v>3</v>
      </c>
      <c r="N47" s="130">
        <v>3</v>
      </c>
      <c r="O47" s="129" t="s">
        <v>577</v>
      </c>
    </row>
    <row r="48" spans="1:15">
      <c r="A48" s="129">
        <v>27</v>
      </c>
      <c r="B48" s="130">
        <v>37</v>
      </c>
      <c r="C48" s="129" t="s">
        <v>131</v>
      </c>
      <c r="D48" s="129" t="s">
        <v>86</v>
      </c>
      <c r="E48" s="129" t="s">
        <v>97</v>
      </c>
      <c r="F48" s="130">
        <v>3</v>
      </c>
      <c r="G48" s="130">
        <v>4</v>
      </c>
      <c r="H48" s="130">
        <v>4</v>
      </c>
      <c r="I48" s="130">
        <v>4</v>
      </c>
      <c r="J48" s="130">
        <v>3</v>
      </c>
      <c r="K48" s="130">
        <v>4</v>
      </c>
      <c r="L48" s="130">
        <v>4</v>
      </c>
      <c r="M48" s="130">
        <v>4</v>
      </c>
      <c r="N48" s="130">
        <v>3</v>
      </c>
      <c r="O48" s="129" t="s">
        <v>22</v>
      </c>
    </row>
    <row r="49" spans="1:15">
      <c r="A49" s="129">
        <v>28</v>
      </c>
      <c r="B49" s="130">
        <v>33</v>
      </c>
      <c r="C49" s="129" t="s">
        <v>131</v>
      </c>
      <c r="D49" s="129" t="s">
        <v>86</v>
      </c>
      <c r="E49" s="129" t="s">
        <v>97</v>
      </c>
      <c r="F49" s="130">
        <v>4</v>
      </c>
      <c r="G49" s="130">
        <v>4</v>
      </c>
      <c r="H49" s="130">
        <v>4</v>
      </c>
      <c r="I49" s="130">
        <v>4</v>
      </c>
      <c r="J49" s="130">
        <v>3</v>
      </c>
      <c r="K49" s="130">
        <v>4</v>
      </c>
      <c r="L49" s="130">
        <v>4</v>
      </c>
      <c r="M49" s="130">
        <v>3</v>
      </c>
      <c r="N49" s="130">
        <v>3</v>
      </c>
      <c r="O49" s="129" t="s">
        <v>578</v>
      </c>
    </row>
    <row r="50" spans="1:15">
      <c r="A50" s="129">
        <v>29</v>
      </c>
      <c r="B50" s="130">
        <v>39</v>
      </c>
      <c r="C50" s="129" t="s">
        <v>131</v>
      </c>
      <c r="D50" s="129" t="s">
        <v>86</v>
      </c>
      <c r="E50" s="129" t="s">
        <v>97</v>
      </c>
      <c r="F50" s="130">
        <v>4</v>
      </c>
      <c r="G50" s="130">
        <v>4</v>
      </c>
      <c r="H50" s="130">
        <v>4</v>
      </c>
      <c r="I50" s="130">
        <v>4</v>
      </c>
      <c r="J50" s="130">
        <v>4</v>
      </c>
      <c r="K50" s="130">
        <v>4</v>
      </c>
      <c r="L50" s="130">
        <v>4</v>
      </c>
      <c r="M50" s="130">
        <v>4</v>
      </c>
      <c r="N50" s="130">
        <v>4</v>
      </c>
      <c r="O50" s="129" t="s">
        <v>145</v>
      </c>
    </row>
    <row r="51" spans="1:15">
      <c r="A51" s="129">
        <v>30</v>
      </c>
      <c r="B51" s="130">
        <v>31</v>
      </c>
      <c r="C51" s="129" t="s">
        <v>131</v>
      </c>
      <c r="D51" s="129" t="s">
        <v>86</v>
      </c>
      <c r="E51" s="129" t="s">
        <v>97</v>
      </c>
      <c r="F51" s="130">
        <v>3</v>
      </c>
      <c r="G51" s="130">
        <v>3</v>
      </c>
      <c r="H51" s="130">
        <v>3</v>
      </c>
      <c r="I51" s="130">
        <v>3</v>
      </c>
      <c r="J51" s="130">
        <v>3</v>
      </c>
      <c r="K51" s="130">
        <v>3</v>
      </c>
      <c r="L51" s="130">
        <v>3</v>
      </c>
      <c r="M51" s="130">
        <v>3</v>
      </c>
      <c r="N51" s="130">
        <v>3</v>
      </c>
      <c r="O51" s="129" t="s">
        <v>134</v>
      </c>
    </row>
    <row r="52" spans="1:15">
      <c r="A52" s="129">
        <v>31</v>
      </c>
      <c r="B52" s="130">
        <v>30</v>
      </c>
      <c r="C52" s="129" t="s">
        <v>131</v>
      </c>
      <c r="D52" s="129" t="s">
        <v>88</v>
      </c>
      <c r="E52" s="129" t="s">
        <v>97</v>
      </c>
      <c r="F52" s="130">
        <v>3</v>
      </c>
      <c r="G52" s="130">
        <v>3</v>
      </c>
      <c r="H52" s="130">
        <v>3</v>
      </c>
      <c r="I52" s="130">
        <v>3</v>
      </c>
      <c r="J52" s="130">
        <v>3</v>
      </c>
      <c r="K52" s="130">
        <v>3</v>
      </c>
      <c r="L52" s="130">
        <v>3</v>
      </c>
      <c r="M52" s="130">
        <v>3</v>
      </c>
      <c r="N52" s="130">
        <v>3</v>
      </c>
      <c r="O52" s="129" t="s">
        <v>145</v>
      </c>
    </row>
    <row r="53" spans="1:15">
      <c r="A53" s="129">
        <v>32</v>
      </c>
      <c r="B53" s="130">
        <v>34</v>
      </c>
      <c r="C53" s="129" t="s">
        <v>131</v>
      </c>
      <c r="D53" s="129" t="s">
        <v>86</v>
      </c>
      <c r="E53" s="129" t="s">
        <v>97</v>
      </c>
      <c r="F53" s="130">
        <v>3</v>
      </c>
      <c r="G53" s="130">
        <v>3</v>
      </c>
      <c r="H53" s="130">
        <v>3</v>
      </c>
      <c r="I53" s="130">
        <v>4</v>
      </c>
      <c r="J53" s="130">
        <v>4</v>
      </c>
      <c r="K53" s="130">
        <v>4</v>
      </c>
      <c r="L53" s="130">
        <v>4</v>
      </c>
      <c r="M53" s="130">
        <v>4</v>
      </c>
      <c r="N53" s="130">
        <v>4</v>
      </c>
      <c r="O53" s="129" t="s">
        <v>22</v>
      </c>
    </row>
    <row r="54" spans="1:15">
      <c r="A54" s="129">
        <v>33</v>
      </c>
      <c r="B54" s="130">
        <v>40</v>
      </c>
      <c r="C54" s="129" t="s">
        <v>131</v>
      </c>
      <c r="D54" s="129" t="s">
        <v>86</v>
      </c>
      <c r="E54" s="129" t="s">
        <v>97</v>
      </c>
      <c r="F54" s="130">
        <v>3</v>
      </c>
      <c r="G54" s="130">
        <v>3</v>
      </c>
      <c r="H54" s="130">
        <v>3</v>
      </c>
      <c r="I54" s="130">
        <v>3</v>
      </c>
      <c r="J54" s="130">
        <v>3</v>
      </c>
      <c r="K54" s="130">
        <v>3</v>
      </c>
      <c r="L54" s="130">
        <v>3</v>
      </c>
      <c r="M54" s="130">
        <v>3</v>
      </c>
      <c r="N54" s="130">
        <v>3</v>
      </c>
      <c r="O54" s="129" t="s">
        <v>579</v>
      </c>
    </row>
    <row r="55" spans="1:15">
      <c r="A55" s="129">
        <v>34</v>
      </c>
      <c r="B55" s="130">
        <v>48</v>
      </c>
      <c r="C55" s="129" t="s">
        <v>131</v>
      </c>
      <c r="D55" s="129" t="s">
        <v>86</v>
      </c>
      <c r="E55" s="129" t="s">
        <v>97</v>
      </c>
      <c r="F55" s="130">
        <v>3</v>
      </c>
      <c r="G55" s="130">
        <v>3</v>
      </c>
      <c r="H55" s="130">
        <v>3</v>
      </c>
      <c r="I55" s="130">
        <v>3</v>
      </c>
      <c r="J55" s="130">
        <v>3</v>
      </c>
      <c r="K55" s="130">
        <v>3</v>
      </c>
      <c r="L55" s="130">
        <v>3</v>
      </c>
      <c r="M55" s="130">
        <v>4</v>
      </c>
      <c r="N55" s="130">
        <v>3</v>
      </c>
      <c r="O55" s="129" t="s">
        <v>580</v>
      </c>
    </row>
    <row r="56" spans="1:15">
      <c r="A56" s="129">
        <v>35</v>
      </c>
      <c r="B56" s="130">
        <v>29</v>
      </c>
      <c r="C56" s="129" t="s">
        <v>131</v>
      </c>
      <c r="D56" s="129" t="s">
        <v>86</v>
      </c>
      <c r="E56" s="129" t="s">
        <v>97</v>
      </c>
      <c r="F56" s="130">
        <v>3</v>
      </c>
      <c r="G56" s="130">
        <v>3</v>
      </c>
      <c r="H56" s="130">
        <v>3</v>
      </c>
      <c r="I56" s="130">
        <v>3</v>
      </c>
      <c r="J56" s="130">
        <v>3</v>
      </c>
      <c r="K56" s="130">
        <v>3</v>
      </c>
      <c r="L56" s="130">
        <v>3</v>
      </c>
      <c r="M56" s="130">
        <v>3</v>
      </c>
      <c r="N56" s="130">
        <v>3</v>
      </c>
      <c r="O56" s="129" t="s">
        <v>581</v>
      </c>
    </row>
    <row r="57" spans="1:15">
      <c r="A57" s="129">
        <v>36</v>
      </c>
      <c r="B57" s="130">
        <v>41</v>
      </c>
      <c r="C57" s="129" t="s">
        <v>135</v>
      </c>
      <c r="D57" s="129" t="s">
        <v>86</v>
      </c>
      <c r="E57" s="129" t="s">
        <v>97</v>
      </c>
      <c r="F57" s="130">
        <v>3</v>
      </c>
      <c r="G57" s="130">
        <v>3</v>
      </c>
      <c r="H57" s="130">
        <v>3</v>
      </c>
      <c r="I57" s="130">
        <v>3</v>
      </c>
      <c r="J57" s="130">
        <v>3</v>
      </c>
      <c r="K57" s="130">
        <v>3</v>
      </c>
      <c r="L57" s="130">
        <v>3</v>
      </c>
      <c r="M57" s="130">
        <v>4</v>
      </c>
      <c r="N57" s="130">
        <v>3</v>
      </c>
      <c r="O57" s="129" t="s">
        <v>22</v>
      </c>
    </row>
    <row r="58" spans="1:15">
      <c r="A58" s="129">
        <v>37</v>
      </c>
      <c r="B58" s="130">
        <v>41</v>
      </c>
      <c r="C58" s="129" t="s">
        <v>131</v>
      </c>
      <c r="D58" s="129" t="s">
        <v>86</v>
      </c>
      <c r="E58" s="129" t="s">
        <v>97</v>
      </c>
      <c r="F58" s="130">
        <v>3</v>
      </c>
      <c r="G58" s="130">
        <v>3</v>
      </c>
      <c r="H58" s="130">
        <v>3</v>
      </c>
      <c r="I58" s="130">
        <v>3</v>
      </c>
      <c r="J58" s="130">
        <v>3</v>
      </c>
      <c r="K58" s="130">
        <v>3</v>
      </c>
      <c r="L58" s="130">
        <v>3</v>
      </c>
      <c r="M58" s="130">
        <v>3</v>
      </c>
      <c r="N58" s="130">
        <v>3</v>
      </c>
      <c r="O58" s="129" t="s">
        <v>582</v>
      </c>
    </row>
    <row r="59" spans="1:15">
      <c r="A59" s="129">
        <v>38</v>
      </c>
      <c r="B59" s="130">
        <v>45</v>
      </c>
      <c r="C59" s="129" t="s">
        <v>131</v>
      </c>
      <c r="D59" s="129" t="s">
        <v>86</v>
      </c>
      <c r="E59" s="129" t="s">
        <v>97</v>
      </c>
      <c r="F59" s="130">
        <v>3</v>
      </c>
      <c r="G59" s="130">
        <v>3</v>
      </c>
      <c r="H59" s="130">
        <v>3</v>
      </c>
      <c r="I59" s="130">
        <v>4</v>
      </c>
      <c r="J59" s="130">
        <v>3</v>
      </c>
      <c r="K59" s="130">
        <v>3</v>
      </c>
      <c r="L59" s="130">
        <v>3</v>
      </c>
      <c r="M59" s="130">
        <v>3</v>
      </c>
      <c r="N59" s="130">
        <v>3</v>
      </c>
      <c r="O59" s="129" t="s">
        <v>22</v>
      </c>
    </row>
    <row r="60" spans="1:15">
      <c r="A60" s="129">
        <v>39</v>
      </c>
      <c r="B60" s="130">
        <v>48</v>
      </c>
      <c r="C60" s="129" t="s">
        <v>131</v>
      </c>
      <c r="D60" s="129" t="s">
        <v>86</v>
      </c>
      <c r="E60" s="129" t="s">
        <v>97</v>
      </c>
      <c r="F60" s="130">
        <v>4</v>
      </c>
      <c r="G60" s="130">
        <v>4</v>
      </c>
      <c r="H60" s="130">
        <v>4</v>
      </c>
      <c r="I60" s="130">
        <v>4</v>
      </c>
      <c r="J60" s="130">
        <v>4</v>
      </c>
      <c r="K60" s="130">
        <v>3</v>
      </c>
      <c r="L60" s="130">
        <v>3</v>
      </c>
      <c r="M60" s="130">
        <v>4</v>
      </c>
      <c r="N60" s="130">
        <v>3</v>
      </c>
      <c r="O60" s="129" t="s">
        <v>583</v>
      </c>
    </row>
    <row r="61" spans="1:15">
      <c r="A61" s="129">
        <v>40</v>
      </c>
      <c r="B61" s="130">
        <v>52</v>
      </c>
      <c r="C61" s="129" t="s">
        <v>135</v>
      </c>
      <c r="D61" s="129" t="s">
        <v>137</v>
      </c>
      <c r="E61" s="129" t="s">
        <v>97</v>
      </c>
      <c r="F61" s="130">
        <v>4</v>
      </c>
      <c r="G61" s="130">
        <v>4</v>
      </c>
      <c r="H61" s="130">
        <v>4</v>
      </c>
      <c r="I61" s="130">
        <v>4</v>
      </c>
      <c r="J61" s="130">
        <v>4</v>
      </c>
      <c r="K61" s="130">
        <v>4</v>
      </c>
      <c r="L61" s="130">
        <v>4</v>
      </c>
      <c r="M61" s="130">
        <v>4</v>
      </c>
      <c r="N61" s="130">
        <v>4</v>
      </c>
      <c r="O61" s="129" t="s">
        <v>197</v>
      </c>
    </row>
  </sheetData>
  <autoFilter ref="C21:E21" xr:uid="{00000000-0009-0000-0000-000014000000}"/>
  <mergeCells count="4">
    <mergeCell ref="D1:K1"/>
    <mergeCell ref="D2:K2"/>
    <mergeCell ref="A4:D4"/>
    <mergeCell ref="A20:N2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P100"/>
  <sheetViews>
    <sheetView topLeftCell="D75" zoomScale="83" zoomScaleNormal="83" workbookViewId="0">
      <selection activeCell="O98" sqref="O98"/>
    </sheetView>
  </sheetViews>
  <sheetFormatPr defaultColWidth="9" defaultRowHeight="14.4"/>
  <cols>
    <col min="1" max="1" width="6.44140625" customWidth="1"/>
    <col min="2" max="2" width="19.6640625" customWidth="1"/>
    <col min="3" max="3" width="21.33203125" customWidth="1"/>
    <col min="4" max="4" width="17.44140625" customWidth="1"/>
    <col min="5" max="5" width="21.6640625" customWidth="1"/>
    <col min="14" max="14" width="8.88671875" customWidth="1"/>
    <col min="15" max="15" width="75.6640625" style="19" customWidth="1"/>
  </cols>
  <sheetData>
    <row r="1" spans="1:11" ht="18">
      <c r="A1" s="1"/>
      <c r="B1" s="1"/>
      <c r="C1" s="1"/>
      <c r="D1" s="174" t="s">
        <v>234</v>
      </c>
      <c r="E1" s="174"/>
      <c r="F1" s="174"/>
      <c r="G1" s="174"/>
      <c r="H1" s="174"/>
      <c r="I1" s="174"/>
      <c r="J1" s="174"/>
      <c r="K1" s="174"/>
    </row>
    <row r="2" spans="1:11" ht="18">
      <c r="A2" s="1"/>
      <c r="B2" s="1"/>
      <c r="C2" s="1"/>
      <c r="D2" s="174" t="s">
        <v>183</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8</v>
      </c>
      <c r="E6" s="11">
        <f>+D6/33</f>
        <v>0.24242424242424243</v>
      </c>
    </row>
    <row r="7" spans="1:11">
      <c r="A7" s="12"/>
      <c r="B7" s="13"/>
      <c r="C7" s="14" t="s">
        <v>77</v>
      </c>
      <c r="D7" s="12">
        <f>COUNTIF(C22:C1000,"Perempuan")</f>
        <v>71</v>
      </c>
      <c r="E7" s="11">
        <f>+D7/33</f>
        <v>2.1515151515151514</v>
      </c>
    </row>
    <row r="8" spans="1:11">
      <c r="A8" s="12">
        <v>2</v>
      </c>
      <c r="B8" s="13" t="s">
        <v>79</v>
      </c>
      <c r="C8" s="14" t="s">
        <v>80</v>
      </c>
      <c r="D8" s="12">
        <f>COUNTIF(D22:D1000,"SD Kebawah")</f>
        <v>0</v>
      </c>
      <c r="E8" s="11">
        <f t="shared" ref="E8:E18" si="0">+D8/33</f>
        <v>0</v>
      </c>
    </row>
    <row r="9" spans="1:11">
      <c r="A9" s="12"/>
      <c r="B9" s="13"/>
      <c r="C9" s="14" t="s">
        <v>82</v>
      </c>
      <c r="D9" s="12">
        <f>COUNTIF(D22:D1000,"SLTP")</f>
        <v>0</v>
      </c>
      <c r="E9" s="11">
        <f t="shared" si="0"/>
        <v>0</v>
      </c>
    </row>
    <row r="10" spans="1:11">
      <c r="A10" s="12"/>
      <c r="B10" s="13"/>
      <c r="C10" s="14" t="s">
        <v>84</v>
      </c>
      <c r="D10" s="12">
        <f>COUNTIF(D22:D1000,"SLTA")</f>
        <v>7</v>
      </c>
      <c r="E10" s="11">
        <f t="shared" si="0"/>
        <v>0.21212121212121213</v>
      </c>
    </row>
    <row r="11" spans="1:11">
      <c r="A11" s="12"/>
      <c r="B11" s="13"/>
      <c r="C11" s="14" t="s">
        <v>86</v>
      </c>
      <c r="D11" s="12">
        <f>COUNTIF(D22:D1000,"D1 - D3 - D4")</f>
        <v>48</v>
      </c>
      <c r="E11" s="11">
        <f t="shared" si="0"/>
        <v>1.4545454545454546</v>
      </c>
    </row>
    <row r="12" spans="1:11">
      <c r="A12" s="12"/>
      <c r="B12" s="13"/>
      <c r="C12" s="14" t="s">
        <v>88</v>
      </c>
      <c r="D12" s="12">
        <f>COUNTIF(D22:D1000,"S-1")</f>
        <v>18</v>
      </c>
      <c r="E12" s="11">
        <f t="shared" si="0"/>
        <v>0.54545454545454541</v>
      </c>
    </row>
    <row r="13" spans="1:11">
      <c r="A13" s="12"/>
      <c r="B13" s="13"/>
      <c r="C13" s="14" t="s">
        <v>89</v>
      </c>
      <c r="D13" s="12">
        <f>COUNTIF(D22:D1000,"S-2 ke atas")</f>
        <v>6</v>
      </c>
      <c r="E13" s="11">
        <f t="shared" si="0"/>
        <v>0.18181818181818182</v>
      </c>
    </row>
    <row r="14" spans="1:11">
      <c r="A14" s="12">
        <v>3</v>
      </c>
      <c r="B14" s="13" t="s">
        <v>91</v>
      </c>
      <c r="C14" s="4" t="s">
        <v>97</v>
      </c>
      <c r="D14" s="15">
        <f>COUNTIF(E22:E1000,"Instansi Pemkab Sleman")</f>
        <v>60</v>
      </c>
      <c r="E14" s="11">
        <f t="shared" si="0"/>
        <v>1.8181818181818181</v>
      </c>
    </row>
    <row r="15" spans="1:11">
      <c r="A15" s="16"/>
      <c r="B15" s="17"/>
      <c r="C15" s="4" t="s">
        <v>98</v>
      </c>
      <c r="D15" s="15">
        <f>COUNTIF(E22:E1000,"Pegawai Swasta")</f>
        <v>16</v>
      </c>
      <c r="E15" s="11">
        <f t="shared" si="0"/>
        <v>0.48484848484848486</v>
      </c>
    </row>
    <row r="16" spans="1:11">
      <c r="A16" s="16"/>
      <c r="B16" s="17"/>
      <c r="C16" s="4" t="s">
        <v>99</v>
      </c>
      <c r="D16" s="15">
        <f>COUNTIF(E22:E1000,"Akademisi")</f>
        <v>0</v>
      </c>
      <c r="E16" s="11">
        <f t="shared" si="0"/>
        <v>0</v>
      </c>
    </row>
    <row r="17" spans="1:16">
      <c r="A17" s="12"/>
      <c r="B17" s="13"/>
      <c r="C17" s="4" t="s">
        <v>100</v>
      </c>
      <c r="D17" s="15">
        <f>COUNTIF(E22:E1000,"Masyarakat")</f>
        <v>0</v>
      </c>
      <c r="E17" s="11">
        <f t="shared" si="0"/>
        <v>0</v>
      </c>
    </row>
    <row r="18" spans="1:16">
      <c r="A18" s="12"/>
      <c r="B18" s="13"/>
      <c r="C18" s="14" t="s">
        <v>95</v>
      </c>
      <c r="D18" s="15">
        <f>COUNTIF(E22:E1000,"Lainnya")</f>
        <v>3</v>
      </c>
      <c r="E18" s="11">
        <f t="shared" si="0"/>
        <v>9.0909090909090912E-2</v>
      </c>
    </row>
    <row r="19" spans="1:16">
      <c r="A19" s="97"/>
      <c r="B19" s="121"/>
      <c r="C19" s="98"/>
      <c r="D19" s="122"/>
      <c r="E19" s="123"/>
      <c r="F19" s="5">
        <f>AVERAGE(F22:F1000)</f>
        <v>3.2151898734177213</v>
      </c>
      <c r="G19" s="5">
        <f t="shared" ref="G19:N19" si="1">AVERAGE(G22:G1000)</f>
        <v>3.2658227848101267</v>
      </c>
      <c r="H19" s="5">
        <f t="shared" si="1"/>
        <v>3.3164556962025316</v>
      </c>
      <c r="I19" s="5">
        <f t="shared" si="1"/>
        <v>3.2531645569620253</v>
      </c>
      <c r="J19" s="5">
        <f t="shared" si="1"/>
        <v>3.1645569620253164</v>
      </c>
      <c r="K19" s="5">
        <f t="shared" si="1"/>
        <v>3.3291139240506329</v>
      </c>
      <c r="L19" s="5">
        <f t="shared" si="1"/>
        <v>3.278481012658228</v>
      </c>
      <c r="M19" s="5">
        <f t="shared" si="1"/>
        <v>3.3037974683544302</v>
      </c>
      <c r="N19" s="5">
        <f t="shared" si="1"/>
        <v>3.2151898734177213</v>
      </c>
    </row>
    <row r="20" spans="1:16">
      <c r="A20" s="177" t="s">
        <v>124</v>
      </c>
      <c r="B20" s="178"/>
      <c r="C20" s="178"/>
      <c r="D20" s="178"/>
      <c r="E20" s="178"/>
      <c r="F20" s="178"/>
      <c r="G20" s="178"/>
      <c r="H20" s="178"/>
      <c r="I20" s="178"/>
      <c r="J20" s="178"/>
      <c r="K20" s="178"/>
      <c r="L20" s="178"/>
      <c r="M20" s="178"/>
      <c r="N20" s="178"/>
    </row>
    <row r="21" spans="1:16">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c r="P21" s="2"/>
    </row>
    <row r="22" spans="1:16">
      <c r="A22" s="129">
        <v>1</v>
      </c>
      <c r="B22" s="130">
        <v>36</v>
      </c>
      <c r="C22" s="129" t="s">
        <v>131</v>
      </c>
      <c r="D22" s="129" t="s">
        <v>86</v>
      </c>
      <c r="E22" s="129" t="s">
        <v>98</v>
      </c>
      <c r="F22" s="130">
        <v>3</v>
      </c>
      <c r="G22" s="130">
        <v>3</v>
      </c>
      <c r="H22" s="130">
        <v>3</v>
      </c>
      <c r="I22" s="130">
        <v>3</v>
      </c>
      <c r="J22" s="130">
        <v>3</v>
      </c>
      <c r="K22" s="130">
        <v>3</v>
      </c>
      <c r="L22" s="130">
        <v>3</v>
      </c>
      <c r="M22" s="130">
        <v>3</v>
      </c>
      <c r="N22" s="130">
        <v>3</v>
      </c>
      <c r="O22" s="129" t="s">
        <v>159</v>
      </c>
      <c r="P22" s="2"/>
    </row>
    <row r="23" spans="1:16">
      <c r="A23" s="129">
        <v>2</v>
      </c>
      <c r="B23" s="130">
        <v>24</v>
      </c>
      <c r="C23" s="129" t="s">
        <v>131</v>
      </c>
      <c r="D23" s="129" t="s">
        <v>86</v>
      </c>
      <c r="E23" s="129" t="s">
        <v>98</v>
      </c>
      <c r="F23" s="130">
        <v>4</v>
      </c>
      <c r="G23" s="130">
        <v>4</v>
      </c>
      <c r="H23" s="130">
        <v>4</v>
      </c>
      <c r="I23" s="130">
        <v>4</v>
      </c>
      <c r="J23" s="130">
        <v>4</v>
      </c>
      <c r="K23" s="130">
        <v>4</v>
      </c>
      <c r="L23" s="130">
        <v>4</v>
      </c>
      <c r="M23" s="130">
        <v>4</v>
      </c>
      <c r="N23" s="130">
        <v>4</v>
      </c>
      <c r="O23" s="129" t="s">
        <v>198</v>
      </c>
    </row>
    <row r="24" spans="1:16">
      <c r="A24" s="129">
        <v>3</v>
      </c>
      <c r="B24" s="130">
        <v>29</v>
      </c>
      <c r="C24" s="129" t="s">
        <v>131</v>
      </c>
      <c r="D24" s="129" t="s">
        <v>86</v>
      </c>
      <c r="E24" s="129" t="s">
        <v>98</v>
      </c>
      <c r="F24" s="130">
        <v>4</v>
      </c>
      <c r="G24" s="130">
        <v>4</v>
      </c>
      <c r="H24" s="130">
        <v>4</v>
      </c>
      <c r="I24" s="130">
        <v>3</v>
      </c>
      <c r="J24" s="130">
        <v>4</v>
      </c>
      <c r="K24" s="130">
        <v>4</v>
      </c>
      <c r="L24" s="130">
        <v>4</v>
      </c>
      <c r="M24" s="130">
        <v>4</v>
      </c>
      <c r="N24" s="130">
        <v>4</v>
      </c>
      <c r="O24" s="129" t="s">
        <v>584</v>
      </c>
    </row>
    <row r="25" spans="1:16">
      <c r="A25" s="129">
        <v>4</v>
      </c>
      <c r="B25" s="130">
        <v>25</v>
      </c>
      <c r="C25" s="129" t="s">
        <v>131</v>
      </c>
      <c r="D25" s="129" t="s">
        <v>88</v>
      </c>
      <c r="E25" s="129" t="s">
        <v>98</v>
      </c>
      <c r="F25" s="130">
        <v>3</v>
      </c>
      <c r="G25" s="130">
        <v>3</v>
      </c>
      <c r="H25" s="130">
        <v>3</v>
      </c>
      <c r="I25" s="130">
        <v>3</v>
      </c>
      <c r="J25" s="130">
        <v>3</v>
      </c>
      <c r="K25" s="130">
        <v>3</v>
      </c>
      <c r="L25" s="130">
        <v>3</v>
      </c>
      <c r="M25" s="130">
        <v>3</v>
      </c>
      <c r="N25" s="130">
        <v>3</v>
      </c>
      <c r="O25" s="129" t="s">
        <v>145</v>
      </c>
    </row>
    <row r="26" spans="1:16">
      <c r="A26" s="129">
        <v>5</v>
      </c>
      <c r="B26" s="130">
        <v>24</v>
      </c>
      <c r="C26" s="129" t="s">
        <v>131</v>
      </c>
      <c r="D26" s="129" t="s">
        <v>86</v>
      </c>
      <c r="E26" s="129" t="s">
        <v>98</v>
      </c>
      <c r="F26" s="130">
        <v>3</v>
      </c>
      <c r="G26" s="130">
        <v>3</v>
      </c>
      <c r="H26" s="130">
        <v>3</v>
      </c>
      <c r="I26" s="130">
        <v>3</v>
      </c>
      <c r="J26" s="130">
        <v>3</v>
      </c>
      <c r="K26" s="130">
        <v>3</v>
      </c>
      <c r="L26" s="130">
        <v>3</v>
      </c>
      <c r="M26" s="130">
        <v>3</v>
      </c>
      <c r="N26" s="130">
        <v>3</v>
      </c>
      <c r="O26" s="129" t="s">
        <v>134</v>
      </c>
    </row>
    <row r="27" spans="1:16">
      <c r="A27" s="129">
        <v>6</v>
      </c>
      <c r="B27" s="130">
        <v>30</v>
      </c>
      <c r="C27" s="129" t="s">
        <v>131</v>
      </c>
      <c r="D27" s="129" t="s">
        <v>88</v>
      </c>
      <c r="E27" s="129" t="s">
        <v>97</v>
      </c>
      <c r="F27" s="130">
        <v>3</v>
      </c>
      <c r="G27" s="130">
        <v>3</v>
      </c>
      <c r="H27" s="130">
        <v>3</v>
      </c>
      <c r="I27" s="130">
        <v>3</v>
      </c>
      <c r="J27" s="130">
        <v>3</v>
      </c>
      <c r="K27" s="130">
        <v>3</v>
      </c>
      <c r="L27" s="130">
        <v>3</v>
      </c>
      <c r="M27" s="130">
        <v>3</v>
      </c>
      <c r="N27" s="130">
        <v>3</v>
      </c>
      <c r="O27" s="129" t="s">
        <v>585</v>
      </c>
    </row>
    <row r="28" spans="1:16">
      <c r="A28" s="129">
        <v>7</v>
      </c>
      <c r="B28" s="130">
        <v>37</v>
      </c>
      <c r="C28" s="129" t="s">
        <v>131</v>
      </c>
      <c r="D28" s="129" t="s">
        <v>137</v>
      </c>
      <c r="E28" s="129" t="s">
        <v>97</v>
      </c>
      <c r="F28" s="130">
        <v>4</v>
      </c>
      <c r="G28" s="130">
        <v>4</v>
      </c>
      <c r="H28" s="130">
        <v>4</v>
      </c>
      <c r="I28" s="130">
        <v>4</v>
      </c>
      <c r="J28" s="130">
        <v>4</v>
      </c>
      <c r="K28" s="130">
        <v>4</v>
      </c>
      <c r="L28" s="130">
        <v>4</v>
      </c>
      <c r="M28" s="130">
        <v>4</v>
      </c>
      <c r="N28" s="130">
        <v>4</v>
      </c>
      <c r="O28" s="129" t="s">
        <v>148</v>
      </c>
    </row>
    <row r="29" spans="1:16">
      <c r="A29" s="129">
        <v>8</v>
      </c>
      <c r="B29" s="130">
        <v>39</v>
      </c>
      <c r="C29" s="129" t="s">
        <v>131</v>
      </c>
      <c r="D29" s="129" t="s">
        <v>88</v>
      </c>
      <c r="E29" s="129" t="s">
        <v>97</v>
      </c>
      <c r="F29" s="130">
        <v>3</v>
      </c>
      <c r="G29" s="130">
        <v>3</v>
      </c>
      <c r="H29" s="130">
        <v>3</v>
      </c>
      <c r="I29" s="130">
        <v>3</v>
      </c>
      <c r="J29" s="130">
        <v>3</v>
      </c>
      <c r="K29" s="130">
        <v>3</v>
      </c>
      <c r="L29" s="130">
        <v>3</v>
      </c>
      <c r="M29" s="130">
        <v>3</v>
      </c>
      <c r="N29" s="130">
        <v>3</v>
      </c>
      <c r="O29" s="129" t="s">
        <v>22</v>
      </c>
    </row>
    <row r="30" spans="1:16">
      <c r="A30" s="129">
        <v>9</v>
      </c>
      <c r="B30" s="130">
        <v>47</v>
      </c>
      <c r="C30" s="129" t="s">
        <v>131</v>
      </c>
      <c r="D30" s="129" t="s">
        <v>88</v>
      </c>
      <c r="E30" s="129" t="s">
        <v>97</v>
      </c>
      <c r="F30" s="130">
        <v>3</v>
      </c>
      <c r="G30" s="130">
        <v>3</v>
      </c>
      <c r="H30" s="130">
        <v>3</v>
      </c>
      <c r="I30" s="130">
        <v>3</v>
      </c>
      <c r="J30" s="130">
        <v>3</v>
      </c>
      <c r="K30" s="130">
        <v>3</v>
      </c>
      <c r="L30" s="130">
        <v>3</v>
      </c>
      <c r="M30" s="130">
        <v>3</v>
      </c>
      <c r="N30" s="130">
        <v>3</v>
      </c>
      <c r="O30" s="129" t="s">
        <v>586</v>
      </c>
    </row>
    <row r="31" spans="1:16">
      <c r="A31" s="129">
        <v>10</v>
      </c>
      <c r="B31" s="130">
        <v>47</v>
      </c>
      <c r="C31" s="129" t="s">
        <v>131</v>
      </c>
      <c r="D31" s="129" t="s">
        <v>88</v>
      </c>
      <c r="E31" s="129" t="s">
        <v>97</v>
      </c>
      <c r="F31" s="130">
        <v>3</v>
      </c>
      <c r="G31" s="130">
        <v>3</v>
      </c>
      <c r="H31" s="130">
        <v>3</v>
      </c>
      <c r="I31" s="130">
        <v>3</v>
      </c>
      <c r="J31" s="130">
        <v>3</v>
      </c>
      <c r="K31" s="130">
        <v>3</v>
      </c>
      <c r="L31" s="130">
        <v>3</v>
      </c>
      <c r="M31" s="130">
        <v>3</v>
      </c>
      <c r="N31" s="130">
        <v>3</v>
      </c>
      <c r="O31" s="129" t="s">
        <v>586</v>
      </c>
    </row>
    <row r="32" spans="1:16">
      <c r="A32" s="129">
        <v>11</v>
      </c>
      <c r="B32" s="130">
        <v>50</v>
      </c>
      <c r="C32" s="129" t="s">
        <v>131</v>
      </c>
      <c r="D32" s="129" t="s">
        <v>86</v>
      </c>
      <c r="E32" s="129" t="s">
        <v>97</v>
      </c>
      <c r="F32" s="130">
        <v>3</v>
      </c>
      <c r="G32" s="130">
        <v>3</v>
      </c>
      <c r="H32" s="130">
        <v>3</v>
      </c>
      <c r="I32" s="130">
        <v>3</v>
      </c>
      <c r="J32" s="130">
        <v>3</v>
      </c>
      <c r="K32" s="130">
        <v>3</v>
      </c>
      <c r="L32" s="130">
        <v>3</v>
      </c>
      <c r="M32" s="130">
        <v>3</v>
      </c>
      <c r="N32" s="130">
        <v>3</v>
      </c>
      <c r="O32" s="129" t="s">
        <v>134</v>
      </c>
    </row>
    <row r="33" spans="1:15">
      <c r="A33" s="129">
        <v>12</v>
      </c>
      <c r="B33" s="130">
        <v>35</v>
      </c>
      <c r="C33" s="129" t="s">
        <v>131</v>
      </c>
      <c r="D33" s="129" t="s">
        <v>86</v>
      </c>
      <c r="E33" s="129" t="s">
        <v>98</v>
      </c>
      <c r="F33" s="130">
        <v>2</v>
      </c>
      <c r="G33" s="130">
        <v>3</v>
      </c>
      <c r="H33" s="130">
        <v>3</v>
      </c>
      <c r="I33" s="130">
        <v>3</v>
      </c>
      <c r="J33" s="130">
        <v>3</v>
      </c>
      <c r="K33" s="130">
        <v>3</v>
      </c>
      <c r="L33" s="130">
        <v>3</v>
      </c>
      <c r="M33" s="130">
        <v>4</v>
      </c>
      <c r="N33" s="130">
        <v>3</v>
      </c>
      <c r="O33" s="129" t="s">
        <v>134</v>
      </c>
    </row>
    <row r="34" spans="1:15">
      <c r="A34" s="129">
        <v>13</v>
      </c>
      <c r="B34" s="130">
        <v>34</v>
      </c>
      <c r="C34" s="129" t="s">
        <v>131</v>
      </c>
      <c r="D34" s="129" t="s">
        <v>86</v>
      </c>
      <c r="E34" s="129" t="s">
        <v>98</v>
      </c>
      <c r="F34" s="130">
        <v>3</v>
      </c>
      <c r="G34" s="130">
        <v>3</v>
      </c>
      <c r="H34" s="130">
        <v>3</v>
      </c>
      <c r="I34" s="130">
        <v>3</v>
      </c>
      <c r="J34" s="130">
        <v>3</v>
      </c>
      <c r="K34" s="130">
        <v>3</v>
      </c>
      <c r="L34" s="130">
        <v>3</v>
      </c>
      <c r="M34" s="130">
        <v>4</v>
      </c>
      <c r="N34" s="130">
        <v>4</v>
      </c>
      <c r="O34" s="129" t="s">
        <v>146</v>
      </c>
    </row>
    <row r="35" spans="1:15">
      <c r="A35" s="129">
        <v>14</v>
      </c>
      <c r="B35" s="130">
        <v>38</v>
      </c>
      <c r="C35" s="129" t="s">
        <v>131</v>
      </c>
      <c r="D35" s="129" t="s">
        <v>88</v>
      </c>
      <c r="E35" s="129" t="s">
        <v>97</v>
      </c>
      <c r="F35" s="130">
        <v>3</v>
      </c>
      <c r="G35" s="130">
        <v>3</v>
      </c>
      <c r="H35" s="130">
        <v>3</v>
      </c>
      <c r="I35" s="130">
        <v>3</v>
      </c>
      <c r="J35" s="130">
        <v>3</v>
      </c>
      <c r="K35" s="130">
        <v>3</v>
      </c>
      <c r="L35" s="130">
        <v>3</v>
      </c>
      <c r="M35" s="130">
        <v>3</v>
      </c>
      <c r="N35" s="130">
        <v>3</v>
      </c>
      <c r="O35" s="129" t="s">
        <v>587</v>
      </c>
    </row>
    <row r="36" spans="1:15">
      <c r="A36" s="129">
        <v>15</v>
      </c>
      <c r="B36" s="130">
        <v>35</v>
      </c>
      <c r="C36" s="129" t="s">
        <v>131</v>
      </c>
      <c r="D36" s="129" t="s">
        <v>88</v>
      </c>
      <c r="E36" s="129" t="s">
        <v>98</v>
      </c>
      <c r="F36" s="130">
        <v>3</v>
      </c>
      <c r="G36" s="130">
        <v>3</v>
      </c>
      <c r="H36" s="130">
        <v>3</v>
      </c>
      <c r="I36" s="130">
        <v>3</v>
      </c>
      <c r="J36" s="130">
        <v>3</v>
      </c>
      <c r="K36" s="130">
        <v>3</v>
      </c>
      <c r="L36" s="130">
        <v>3</v>
      </c>
      <c r="M36" s="130">
        <v>3</v>
      </c>
      <c r="N36" s="130">
        <v>3</v>
      </c>
      <c r="O36" s="129" t="s">
        <v>134</v>
      </c>
    </row>
    <row r="37" spans="1:15">
      <c r="A37" s="129">
        <v>16</v>
      </c>
      <c r="B37" s="130">
        <v>30</v>
      </c>
      <c r="C37" s="129" t="s">
        <v>131</v>
      </c>
      <c r="D37" s="129" t="s">
        <v>86</v>
      </c>
      <c r="E37" s="129" t="s">
        <v>97</v>
      </c>
      <c r="F37" s="130">
        <v>4</v>
      </c>
      <c r="G37" s="130">
        <v>4</v>
      </c>
      <c r="H37" s="130">
        <v>4</v>
      </c>
      <c r="I37" s="130">
        <v>4</v>
      </c>
      <c r="J37" s="130">
        <v>3</v>
      </c>
      <c r="K37" s="130">
        <v>3</v>
      </c>
      <c r="L37" s="130">
        <v>4</v>
      </c>
      <c r="M37" s="130">
        <v>4</v>
      </c>
      <c r="N37" s="130">
        <v>4</v>
      </c>
      <c r="O37" s="129" t="s">
        <v>588</v>
      </c>
    </row>
    <row r="38" spans="1:15">
      <c r="A38" s="129">
        <v>17</v>
      </c>
      <c r="B38" s="130">
        <v>23</v>
      </c>
      <c r="C38" s="129" t="s">
        <v>131</v>
      </c>
      <c r="D38" s="129" t="s">
        <v>86</v>
      </c>
      <c r="E38" s="129" t="s">
        <v>98</v>
      </c>
      <c r="F38" s="130">
        <v>4</v>
      </c>
      <c r="G38" s="130">
        <v>4</v>
      </c>
      <c r="H38" s="130">
        <v>4</v>
      </c>
      <c r="I38" s="130">
        <v>4</v>
      </c>
      <c r="J38" s="130">
        <v>3</v>
      </c>
      <c r="K38" s="130">
        <v>3</v>
      </c>
      <c r="L38" s="130">
        <v>4</v>
      </c>
      <c r="M38" s="130">
        <v>4</v>
      </c>
      <c r="N38" s="130">
        <v>3</v>
      </c>
      <c r="O38" s="129" t="s">
        <v>589</v>
      </c>
    </row>
    <row r="39" spans="1:15">
      <c r="A39" s="129">
        <v>18</v>
      </c>
      <c r="B39" s="130">
        <v>33</v>
      </c>
      <c r="C39" s="129" t="s">
        <v>131</v>
      </c>
      <c r="D39" s="129" t="s">
        <v>86</v>
      </c>
      <c r="E39" s="129" t="s">
        <v>133</v>
      </c>
      <c r="F39" s="130">
        <v>3</v>
      </c>
      <c r="G39" s="130">
        <v>3</v>
      </c>
      <c r="H39" s="130">
        <v>3</v>
      </c>
      <c r="I39" s="130">
        <v>3</v>
      </c>
      <c r="J39" s="130">
        <v>3</v>
      </c>
      <c r="K39" s="130">
        <v>3</v>
      </c>
      <c r="L39" s="130">
        <v>3</v>
      </c>
      <c r="M39" s="130">
        <v>3</v>
      </c>
      <c r="N39" s="130">
        <v>3</v>
      </c>
      <c r="O39" s="129" t="s">
        <v>590</v>
      </c>
    </row>
    <row r="40" spans="1:15">
      <c r="A40" s="129">
        <v>19</v>
      </c>
      <c r="B40" s="130">
        <v>46</v>
      </c>
      <c r="C40" s="129" t="s">
        <v>131</v>
      </c>
      <c r="D40" s="129" t="s">
        <v>88</v>
      </c>
      <c r="E40" s="129" t="s">
        <v>97</v>
      </c>
      <c r="F40" s="130">
        <v>3</v>
      </c>
      <c r="G40" s="130">
        <v>3</v>
      </c>
      <c r="H40" s="130">
        <v>3</v>
      </c>
      <c r="I40" s="130">
        <v>3</v>
      </c>
      <c r="J40" s="130">
        <v>3</v>
      </c>
      <c r="K40" s="130">
        <v>3</v>
      </c>
      <c r="L40" s="130">
        <v>3</v>
      </c>
      <c r="M40" s="130">
        <v>3</v>
      </c>
      <c r="N40" s="130">
        <v>3</v>
      </c>
      <c r="O40" s="129" t="s">
        <v>134</v>
      </c>
    </row>
    <row r="41" spans="1:15">
      <c r="A41" s="129">
        <v>20</v>
      </c>
      <c r="B41" s="130">
        <v>46</v>
      </c>
      <c r="C41" s="129" t="s">
        <v>131</v>
      </c>
      <c r="D41" s="129" t="s">
        <v>86</v>
      </c>
      <c r="E41" s="129" t="s">
        <v>97</v>
      </c>
      <c r="F41" s="130">
        <v>3</v>
      </c>
      <c r="G41" s="130">
        <v>3</v>
      </c>
      <c r="H41" s="130">
        <v>3</v>
      </c>
      <c r="I41" s="130">
        <v>3</v>
      </c>
      <c r="J41" s="130">
        <v>3</v>
      </c>
      <c r="K41" s="130">
        <v>3</v>
      </c>
      <c r="L41" s="130">
        <v>3</v>
      </c>
      <c r="M41" s="130">
        <v>3</v>
      </c>
      <c r="N41" s="130">
        <v>3</v>
      </c>
      <c r="O41" s="129" t="s">
        <v>591</v>
      </c>
    </row>
    <row r="42" spans="1:15">
      <c r="A42" s="129">
        <v>21</v>
      </c>
      <c r="B42" s="130">
        <v>52</v>
      </c>
      <c r="C42" s="129" t="s">
        <v>131</v>
      </c>
      <c r="D42" s="129" t="s">
        <v>86</v>
      </c>
      <c r="E42" s="129" t="s">
        <v>97</v>
      </c>
      <c r="F42" s="130">
        <v>3</v>
      </c>
      <c r="G42" s="130">
        <v>3</v>
      </c>
      <c r="H42" s="130">
        <v>3</v>
      </c>
      <c r="I42" s="130">
        <v>3</v>
      </c>
      <c r="J42" s="130">
        <v>3</v>
      </c>
      <c r="K42" s="130">
        <v>3</v>
      </c>
      <c r="L42" s="130">
        <v>3</v>
      </c>
      <c r="M42" s="130">
        <v>3</v>
      </c>
      <c r="N42" s="130">
        <v>3</v>
      </c>
      <c r="O42" s="129" t="s">
        <v>592</v>
      </c>
    </row>
    <row r="43" spans="1:15">
      <c r="A43" s="129">
        <v>22</v>
      </c>
      <c r="B43" s="130">
        <v>52</v>
      </c>
      <c r="C43" s="129" t="s">
        <v>131</v>
      </c>
      <c r="D43" s="129" t="s">
        <v>86</v>
      </c>
      <c r="E43" s="129" t="s">
        <v>97</v>
      </c>
      <c r="F43" s="130">
        <v>3</v>
      </c>
      <c r="G43" s="130">
        <v>3</v>
      </c>
      <c r="H43" s="130">
        <v>3</v>
      </c>
      <c r="I43" s="130">
        <v>3</v>
      </c>
      <c r="J43" s="130">
        <v>3</v>
      </c>
      <c r="K43" s="130">
        <v>3</v>
      </c>
      <c r="L43" s="130">
        <v>3</v>
      </c>
      <c r="M43" s="130">
        <v>3</v>
      </c>
      <c r="N43" s="130">
        <v>3</v>
      </c>
      <c r="O43" s="129" t="s">
        <v>592</v>
      </c>
    </row>
    <row r="44" spans="1:15">
      <c r="A44" s="129">
        <v>23</v>
      </c>
      <c r="B44" s="130">
        <v>48</v>
      </c>
      <c r="C44" s="129" t="s">
        <v>131</v>
      </c>
      <c r="D44" s="129" t="s">
        <v>88</v>
      </c>
      <c r="E44" s="129" t="s">
        <v>97</v>
      </c>
      <c r="F44" s="130">
        <v>3</v>
      </c>
      <c r="G44" s="130">
        <v>3</v>
      </c>
      <c r="H44" s="130">
        <v>3</v>
      </c>
      <c r="I44" s="130">
        <v>3</v>
      </c>
      <c r="J44" s="130">
        <v>3</v>
      </c>
      <c r="K44" s="130">
        <v>3</v>
      </c>
      <c r="L44" s="130">
        <v>3</v>
      </c>
      <c r="M44" s="130">
        <v>3</v>
      </c>
      <c r="N44" s="130">
        <v>3</v>
      </c>
      <c r="O44" s="129" t="s">
        <v>145</v>
      </c>
    </row>
    <row r="45" spans="1:15">
      <c r="A45" s="129">
        <v>24</v>
      </c>
      <c r="B45" s="130">
        <v>44</v>
      </c>
      <c r="C45" s="129" t="s">
        <v>131</v>
      </c>
      <c r="D45" s="129" t="s">
        <v>86</v>
      </c>
      <c r="E45" s="129" t="s">
        <v>97</v>
      </c>
      <c r="F45" s="130">
        <v>4</v>
      </c>
      <c r="G45" s="130">
        <v>4</v>
      </c>
      <c r="H45" s="130">
        <v>4</v>
      </c>
      <c r="I45" s="130">
        <v>4</v>
      </c>
      <c r="J45" s="130">
        <v>4</v>
      </c>
      <c r="K45" s="130">
        <v>4</v>
      </c>
      <c r="L45" s="130">
        <v>4</v>
      </c>
      <c r="M45" s="130">
        <v>4</v>
      </c>
      <c r="N45" s="130">
        <v>4</v>
      </c>
      <c r="O45" s="129" t="s">
        <v>22</v>
      </c>
    </row>
    <row r="46" spans="1:15">
      <c r="A46" s="129">
        <v>25</v>
      </c>
      <c r="B46" s="130">
        <v>42</v>
      </c>
      <c r="C46" s="129" t="s">
        <v>131</v>
      </c>
      <c r="D46" s="129" t="s">
        <v>86</v>
      </c>
      <c r="E46" s="129" t="s">
        <v>97</v>
      </c>
      <c r="F46" s="130">
        <v>3</v>
      </c>
      <c r="G46" s="130">
        <v>3</v>
      </c>
      <c r="H46" s="130">
        <v>3</v>
      </c>
      <c r="I46" s="130">
        <v>3</v>
      </c>
      <c r="J46" s="130">
        <v>3</v>
      </c>
      <c r="K46" s="130">
        <v>3</v>
      </c>
      <c r="L46" s="130">
        <v>3</v>
      </c>
      <c r="M46" s="130">
        <v>3</v>
      </c>
      <c r="N46" s="130">
        <v>3</v>
      </c>
      <c r="O46" s="129" t="s">
        <v>593</v>
      </c>
    </row>
    <row r="47" spans="1:15">
      <c r="A47" s="129">
        <v>26</v>
      </c>
      <c r="B47" s="130">
        <v>30</v>
      </c>
      <c r="C47" s="129" t="s">
        <v>131</v>
      </c>
      <c r="D47" s="129" t="s">
        <v>86</v>
      </c>
      <c r="E47" s="129" t="s">
        <v>97</v>
      </c>
      <c r="F47" s="130">
        <v>3</v>
      </c>
      <c r="G47" s="130">
        <v>3</v>
      </c>
      <c r="H47" s="130">
        <v>3</v>
      </c>
      <c r="I47" s="130">
        <v>3</v>
      </c>
      <c r="J47" s="130">
        <v>3</v>
      </c>
      <c r="K47" s="130">
        <v>3</v>
      </c>
      <c r="L47" s="130">
        <v>3</v>
      </c>
      <c r="M47" s="130">
        <v>3</v>
      </c>
      <c r="N47" s="130">
        <v>3</v>
      </c>
      <c r="O47" s="129" t="s">
        <v>22</v>
      </c>
    </row>
    <row r="48" spans="1:15">
      <c r="A48" s="129">
        <v>27</v>
      </c>
      <c r="B48" s="130">
        <v>49</v>
      </c>
      <c r="C48" s="129" t="s">
        <v>131</v>
      </c>
      <c r="D48" s="129" t="s">
        <v>86</v>
      </c>
      <c r="E48" s="129" t="s">
        <v>97</v>
      </c>
      <c r="F48" s="130">
        <v>3</v>
      </c>
      <c r="G48" s="130">
        <v>3</v>
      </c>
      <c r="H48" s="130">
        <v>3</v>
      </c>
      <c r="I48" s="130">
        <v>3</v>
      </c>
      <c r="J48" s="130">
        <v>3</v>
      </c>
      <c r="K48" s="130">
        <v>3</v>
      </c>
      <c r="L48" s="130">
        <v>3</v>
      </c>
      <c r="M48" s="130">
        <v>3</v>
      </c>
      <c r="N48" s="130">
        <v>3</v>
      </c>
      <c r="O48" s="129" t="s">
        <v>594</v>
      </c>
    </row>
    <row r="49" spans="1:15">
      <c r="A49" s="129">
        <v>28</v>
      </c>
      <c r="B49" s="130">
        <v>49</v>
      </c>
      <c r="C49" s="129" t="s">
        <v>131</v>
      </c>
      <c r="D49" s="129" t="s">
        <v>86</v>
      </c>
      <c r="E49" s="129" t="s">
        <v>97</v>
      </c>
      <c r="F49" s="130">
        <v>3</v>
      </c>
      <c r="G49" s="130">
        <v>3</v>
      </c>
      <c r="H49" s="130">
        <v>3</v>
      </c>
      <c r="I49" s="130">
        <v>3</v>
      </c>
      <c r="J49" s="130">
        <v>3</v>
      </c>
      <c r="K49" s="130">
        <v>3</v>
      </c>
      <c r="L49" s="130">
        <v>3</v>
      </c>
      <c r="M49" s="130">
        <v>3</v>
      </c>
      <c r="N49" s="130">
        <v>3</v>
      </c>
      <c r="O49" s="129" t="s">
        <v>594</v>
      </c>
    </row>
    <row r="50" spans="1:15">
      <c r="A50" s="129">
        <v>29</v>
      </c>
      <c r="B50" s="130">
        <v>50</v>
      </c>
      <c r="C50" s="129" t="s">
        <v>131</v>
      </c>
      <c r="D50" s="129" t="s">
        <v>86</v>
      </c>
      <c r="E50" s="129" t="s">
        <v>97</v>
      </c>
      <c r="F50" s="130">
        <v>3</v>
      </c>
      <c r="G50" s="130">
        <v>3</v>
      </c>
      <c r="H50" s="130">
        <v>3</v>
      </c>
      <c r="I50" s="130">
        <v>3</v>
      </c>
      <c r="J50" s="130">
        <v>3</v>
      </c>
      <c r="K50" s="130">
        <v>3</v>
      </c>
      <c r="L50" s="130">
        <v>3</v>
      </c>
      <c r="M50" s="130">
        <v>3</v>
      </c>
      <c r="N50" s="130">
        <v>3</v>
      </c>
      <c r="O50" s="129" t="s">
        <v>595</v>
      </c>
    </row>
    <row r="51" spans="1:15">
      <c r="A51" s="129">
        <v>30</v>
      </c>
      <c r="B51" s="130">
        <v>44</v>
      </c>
      <c r="C51" s="129" t="s">
        <v>131</v>
      </c>
      <c r="D51" s="129" t="s">
        <v>88</v>
      </c>
      <c r="E51" s="129" t="s">
        <v>98</v>
      </c>
      <c r="F51" s="130">
        <v>3</v>
      </c>
      <c r="G51" s="130">
        <v>3</v>
      </c>
      <c r="H51" s="130">
        <v>3</v>
      </c>
      <c r="I51" s="130">
        <v>3</v>
      </c>
      <c r="J51" s="130">
        <v>3</v>
      </c>
      <c r="K51" s="130">
        <v>3</v>
      </c>
      <c r="L51" s="130">
        <v>3</v>
      </c>
      <c r="M51" s="130">
        <v>3</v>
      </c>
      <c r="N51" s="130">
        <v>3</v>
      </c>
      <c r="O51" s="129" t="s">
        <v>134</v>
      </c>
    </row>
    <row r="52" spans="1:15">
      <c r="A52" s="129">
        <v>31</v>
      </c>
      <c r="B52" s="130">
        <v>48</v>
      </c>
      <c r="C52" s="129" t="s">
        <v>131</v>
      </c>
      <c r="D52" s="129" t="s">
        <v>86</v>
      </c>
      <c r="E52" s="129" t="s">
        <v>97</v>
      </c>
      <c r="F52" s="130">
        <v>3</v>
      </c>
      <c r="G52" s="130">
        <v>3</v>
      </c>
      <c r="H52" s="130">
        <v>3</v>
      </c>
      <c r="I52" s="130">
        <v>3</v>
      </c>
      <c r="J52" s="130">
        <v>3</v>
      </c>
      <c r="K52" s="130">
        <v>4</v>
      </c>
      <c r="L52" s="130">
        <v>3</v>
      </c>
      <c r="M52" s="130">
        <v>3</v>
      </c>
      <c r="N52" s="130">
        <v>3</v>
      </c>
      <c r="O52" s="129" t="s">
        <v>596</v>
      </c>
    </row>
    <row r="53" spans="1:15">
      <c r="A53" s="129">
        <v>32</v>
      </c>
      <c r="B53" s="130">
        <v>23</v>
      </c>
      <c r="C53" s="129" t="s">
        <v>131</v>
      </c>
      <c r="D53" s="129" t="s">
        <v>86</v>
      </c>
      <c r="E53" s="129" t="s">
        <v>98</v>
      </c>
      <c r="F53" s="130">
        <v>4</v>
      </c>
      <c r="G53" s="130">
        <v>3</v>
      </c>
      <c r="H53" s="130">
        <v>3</v>
      </c>
      <c r="I53" s="130">
        <v>3</v>
      </c>
      <c r="J53" s="130">
        <v>3</v>
      </c>
      <c r="K53" s="130">
        <v>3</v>
      </c>
      <c r="L53" s="130">
        <v>3</v>
      </c>
      <c r="M53" s="130">
        <v>3</v>
      </c>
      <c r="N53" s="130">
        <v>3</v>
      </c>
      <c r="O53" s="129" t="s">
        <v>134</v>
      </c>
    </row>
    <row r="54" spans="1:15">
      <c r="A54" s="129">
        <v>33</v>
      </c>
      <c r="B54" s="130">
        <v>28</v>
      </c>
      <c r="C54" s="129" t="s">
        <v>131</v>
      </c>
      <c r="D54" s="129" t="s">
        <v>86</v>
      </c>
      <c r="E54" s="129" t="s">
        <v>97</v>
      </c>
      <c r="F54" s="130">
        <v>4</v>
      </c>
      <c r="G54" s="130">
        <v>3</v>
      </c>
      <c r="H54" s="130">
        <v>3</v>
      </c>
      <c r="I54" s="130">
        <v>3</v>
      </c>
      <c r="J54" s="130">
        <v>3</v>
      </c>
      <c r="K54" s="130">
        <v>3</v>
      </c>
      <c r="L54" s="130">
        <v>3</v>
      </c>
      <c r="M54" s="130">
        <v>3</v>
      </c>
      <c r="N54" s="130">
        <v>3</v>
      </c>
      <c r="O54" s="129" t="s">
        <v>165</v>
      </c>
    </row>
    <row r="55" spans="1:15">
      <c r="A55" s="129">
        <v>34</v>
      </c>
      <c r="B55" s="130">
        <v>26</v>
      </c>
      <c r="C55" s="129" t="s">
        <v>131</v>
      </c>
      <c r="D55" s="129" t="s">
        <v>86</v>
      </c>
      <c r="E55" s="129" t="s">
        <v>98</v>
      </c>
      <c r="F55" s="130">
        <v>3</v>
      </c>
      <c r="G55" s="130">
        <v>3</v>
      </c>
      <c r="H55" s="130">
        <v>3</v>
      </c>
      <c r="I55" s="130">
        <v>3</v>
      </c>
      <c r="J55" s="130">
        <v>3</v>
      </c>
      <c r="K55" s="130">
        <v>3</v>
      </c>
      <c r="L55" s="130">
        <v>3</v>
      </c>
      <c r="M55" s="130">
        <v>3</v>
      </c>
      <c r="N55" s="130">
        <v>3</v>
      </c>
      <c r="O55" s="129" t="s">
        <v>145</v>
      </c>
    </row>
    <row r="56" spans="1:15">
      <c r="A56" s="129">
        <v>35</v>
      </c>
      <c r="B56" s="130">
        <v>36</v>
      </c>
      <c r="C56" s="129" t="s">
        <v>131</v>
      </c>
      <c r="D56" s="129" t="s">
        <v>86</v>
      </c>
      <c r="E56" s="129" t="s">
        <v>97</v>
      </c>
      <c r="F56" s="130">
        <v>3</v>
      </c>
      <c r="G56" s="130">
        <v>3</v>
      </c>
      <c r="H56" s="130">
        <v>3</v>
      </c>
      <c r="I56" s="130">
        <v>3</v>
      </c>
      <c r="J56" s="130">
        <v>3</v>
      </c>
      <c r="K56" s="130">
        <v>3</v>
      </c>
      <c r="L56" s="130">
        <v>3</v>
      </c>
      <c r="M56" s="130">
        <v>3</v>
      </c>
      <c r="N56" s="130">
        <v>3</v>
      </c>
      <c r="O56" s="129" t="s">
        <v>597</v>
      </c>
    </row>
    <row r="57" spans="1:15">
      <c r="A57" s="129">
        <v>36</v>
      </c>
      <c r="B57" s="130">
        <v>42</v>
      </c>
      <c r="C57" s="129" t="s">
        <v>131</v>
      </c>
      <c r="D57" s="129" t="s">
        <v>86</v>
      </c>
      <c r="E57" s="129" t="s">
        <v>133</v>
      </c>
      <c r="F57" s="130">
        <v>3</v>
      </c>
      <c r="G57" s="130">
        <v>3</v>
      </c>
      <c r="H57" s="130">
        <v>3</v>
      </c>
      <c r="I57" s="130">
        <v>3</v>
      </c>
      <c r="J57" s="130">
        <v>3</v>
      </c>
      <c r="K57" s="130">
        <v>3</v>
      </c>
      <c r="L57" s="130">
        <v>3</v>
      </c>
      <c r="M57" s="130">
        <v>3</v>
      </c>
      <c r="N57" s="130">
        <v>3</v>
      </c>
      <c r="O57" s="129" t="s">
        <v>145</v>
      </c>
    </row>
    <row r="58" spans="1:15">
      <c r="A58" s="129">
        <v>37</v>
      </c>
      <c r="B58" s="130">
        <v>23</v>
      </c>
      <c r="C58" s="129" t="s">
        <v>131</v>
      </c>
      <c r="D58" s="129" t="s">
        <v>86</v>
      </c>
      <c r="E58" s="129" t="s">
        <v>133</v>
      </c>
      <c r="F58" s="130">
        <v>3</v>
      </c>
      <c r="G58" s="130">
        <v>4</v>
      </c>
      <c r="H58" s="130">
        <v>4</v>
      </c>
      <c r="I58" s="130">
        <v>4</v>
      </c>
      <c r="J58" s="130">
        <v>3</v>
      </c>
      <c r="K58" s="130">
        <v>3</v>
      </c>
      <c r="L58" s="130">
        <v>4</v>
      </c>
      <c r="M58" s="130">
        <v>4</v>
      </c>
      <c r="N58" s="130">
        <v>3</v>
      </c>
      <c r="O58" s="129" t="s">
        <v>182</v>
      </c>
    </row>
    <row r="59" spans="1:15">
      <c r="A59" s="129">
        <v>38</v>
      </c>
      <c r="B59" s="130">
        <v>52</v>
      </c>
      <c r="C59" s="129" t="s">
        <v>131</v>
      </c>
      <c r="D59" s="129" t="s">
        <v>86</v>
      </c>
      <c r="E59" s="129" t="s">
        <v>97</v>
      </c>
      <c r="F59" s="130">
        <v>3</v>
      </c>
      <c r="G59" s="130">
        <v>3</v>
      </c>
      <c r="H59" s="130">
        <v>3</v>
      </c>
      <c r="I59" s="130">
        <v>3</v>
      </c>
      <c r="J59" s="130">
        <v>2</v>
      </c>
      <c r="K59" s="130">
        <v>4</v>
      </c>
      <c r="L59" s="130">
        <v>4</v>
      </c>
      <c r="M59" s="130">
        <v>4</v>
      </c>
      <c r="N59" s="130">
        <v>3</v>
      </c>
      <c r="O59" s="129" t="s">
        <v>22</v>
      </c>
    </row>
    <row r="60" spans="1:15">
      <c r="A60" s="129">
        <v>39</v>
      </c>
      <c r="B60" s="130">
        <v>46</v>
      </c>
      <c r="C60" s="129" t="s">
        <v>131</v>
      </c>
      <c r="D60" s="129" t="s">
        <v>86</v>
      </c>
      <c r="E60" s="129" t="s">
        <v>97</v>
      </c>
      <c r="F60" s="130">
        <v>3</v>
      </c>
      <c r="G60" s="130">
        <v>4</v>
      </c>
      <c r="H60" s="130">
        <v>4</v>
      </c>
      <c r="I60" s="130">
        <v>4</v>
      </c>
      <c r="J60" s="130">
        <v>4</v>
      </c>
      <c r="K60" s="130">
        <v>4</v>
      </c>
      <c r="L60" s="130">
        <v>4</v>
      </c>
      <c r="M60" s="130">
        <v>4</v>
      </c>
      <c r="N60" s="130">
        <v>4</v>
      </c>
      <c r="O60" s="129" t="s">
        <v>598</v>
      </c>
    </row>
    <row r="61" spans="1:15">
      <c r="A61" s="129">
        <v>40</v>
      </c>
      <c r="B61" s="130">
        <v>47</v>
      </c>
      <c r="C61" s="129" t="s">
        <v>131</v>
      </c>
      <c r="D61" s="129" t="s">
        <v>88</v>
      </c>
      <c r="E61" s="129" t="s">
        <v>97</v>
      </c>
      <c r="F61" s="130">
        <v>3</v>
      </c>
      <c r="G61" s="130">
        <v>3</v>
      </c>
      <c r="H61" s="130">
        <v>3</v>
      </c>
      <c r="I61" s="130">
        <v>3</v>
      </c>
      <c r="J61" s="130">
        <v>3</v>
      </c>
      <c r="K61" s="130">
        <v>3</v>
      </c>
      <c r="L61" s="130">
        <v>3</v>
      </c>
      <c r="M61" s="130">
        <v>3</v>
      </c>
      <c r="N61" s="130">
        <v>3</v>
      </c>
      <c r="O61" s="129" t="s">
        <v>599</v>
      </c>
    </row>
    <row r="62" spans="1:15">
      <c r="A62" s="129">
        <v>41</v>
      </c>
      <c r="B62" s="130">
        <v>52</v>
      </c>
      <c r="C62" s="129" t="s">
        <v>131</v>
      </c>
      <c r="D62" s="129" t="s">
        <v>137</v>
      </c>
      <c r="E62" s="129" t="s">
        <v>97</v>
      </c>
      <c r="F62" s="130">
        <v>3</v>
      </c>
      <c r="G62" s="130">
        <v>4</v>
      </c>
      <c r="H62" s="130">
        <v>3</v>
      </c>
      <c r="I62" s="130">
        <v>3</v>
      </c>
      <c r="J62" s="130">
        <v>3</v>
      </c>
      <c r="K62" s="130">
        <v>4</v>
      </c>
      <c r="L62" s="130">
        <v>3</v>
      </c>
      <c r="M62" s="130">
        <v>3</v>
      </c>
      <c r="N62" s="130">
        <v>3</v>
      </c>
      <c r="O62" s="129" t="s">
        <v>600</v>
      </c>
    </row>
    <row r="63" spans="1:15">
      <c r="A63" s="129">
        <v>42</v>
      </c>
      <c r="B63" s="130">
        <v>36</v>
      </c>
      <c r="C63" s="129" t="s">
        <v>131</v>
      </c>
      <c r="D63" s="129" t="s">
        <v>86</v>
      </c>
      <c r="E63" s="129" t="s">
        <v>97</v>
      </c>
      <c r="F63" s="130">
        <v>3</v>
      </c>
      <c r="G63" s="130">
        <v>3</v>
      </c>
      <c r="H63" s="130">
        <v>3</v>
      </c>
      <c r="I63" s="130">
        <v>3</v>
      </c>
      <c r="J63" s="130">
        <v>3</v>
      </c>
      <c r="K63" s="130">
        <v>4</v>
      </c>
      <c r="L63" s="130">
        <v>3</v>
      </c>
      <c r="M63" s="130">
        <v>3</v>
      </c>
      <c r="N63" s="130">
        <v>3</v>
      </c>
      <c r="O63" s="129" t="s">
        <v>601</v>
      </c>
    </row>
    <row r="64" spans="1:15">
      <c r="A64" s="129">
        <v>43</v>
      </c>
      <c r="B64" s="130">
        <v>34</v>
      </c>
      <c r="C64" s="129" t="s">
        <v>131</v>
      </c>
      <c r="D64" s="129" t="s">
        <v>86</v>
      </c>
      <c r="E64" s="129" t="s">
        <v>98</v>
      </c>
      <c r="F64" s="130">
        <v>3</v>
      </c>
      <c r="G64" s="130">
        <v>3</v>
      </c>
      <c r="H64" s="130">
        <v>3</v>
      </c>
      <c r="I64" s="130">
        <v>3</v>
      </c>
      <c r="J64" s="130">
        <v>3</v>
      </c>
      <c r="K64" s="130">
        <v>3</v>
      </c>
      <c r="L64" s="130">
        <v>3</v>
      </c>
      <c r="M64" s="130">
        <v>3</v>
      </c>
      <c r="N64" s="130">
        <v>3</v>
      </c>
      <c r="O64" s="129" t="s">
        <v>602</v>
      </c>
    </row>
    <row r="65" spans="1:15">
      <c r="A65" s="129">
        <v>44</v>
      </c>
      <c r="B65" s="130">
        <v>41</v>
      </c>
      <c r="C65" s="129" t="s">
        <v>131</v>
      </c>
      <c r="D65" s="129" t="s">
        <v>86</v>
      </c>
      <c r="E65" s="129" t="s">
        <v>97</v>
      </c>
      <c r="F65" s="130">
        <v>4</v>
      </c>
      <c r="G65" s="130">
        <v>4</v>
      </c>
      <c r="H65" s="130">
        <v>4</v>
      </c>
      <c r="I65" s="130">
        <v>3</v>
      </c>
      <c r="J65" s="130">
        <v>4</v>
      </c>
      <c r="K65" s="130">
        <v>4</v>
      </c>
      <c r="L65" s="130">
        <v>4</v>
      </c>
      <c r="M65" s="130">
        <v>4</v>
      </c>
      <c r="N65" s="130">
        <v>4</v>
      </c>
      <c r="O65" s="129" t="s">
        <v>603</v>
      </c>
    </row>
    <row r="66" spans="1:15">
      <c r="A66" s="129">
        <v>45</v>
      </c>
      <c r="B66" s="130">
        <v>35</v>
      </c>
      <c r="C66" s="129" t="s">
        <v>131</v>
      </c>
      <c r="D66" s="129" t="s">
        <v>86</v>
      </c>
      <c r="E66" s="129" t="s">
        <v>98</v>
      </c>
      <c r="F66" s="130">
        <v>3</v>
      </c>
      <c r="G66" s="130">
        <v>3</v>
      </c>
      <c r="H66" s="130">
        <v>3</v>
      </c>
      <c r="I66" s="130">
        <v>3</v>
      </c>
      <c r="J66" s="130">
        <v>3</v>
      </c>
      <c r="K66" s="130">
        <v>3</v>
      </c>
      <c r="L66" s="130">
        <v>3</v>
      </c>
      <c r="M66" s="130">
        <v>3</v>
      </c>
      <c r="N66" s="130">
        <v>3</v>
      </c>
      <c r="O66" s="129" t="s">
        <v>146</v>
      </c>
    </row>
    <row r="67" spans="1:15">
      <c r="A67" s="129">
        <v>46</v>
      </c>
      <c r="B67" s="130">
        <v>38</v>
      </c>
      <c r="C67" s="129" t="s">
        <v>131</v>
      </c>
      <c r="D67" s="129" t="s">
        <v>86</v>
      </c>
      <c r="E67" s="129" t="s">
        <v>98</v>
      </c>
      <c r="F67" s="130">
        <v>3</v>
      </c>
      <c r="G67" s="130">
        <v>3</v>
      </c>
      <c r="H67" s="130">
        <v>3</v>
      </c>
      <c r="I67" s="130">
        <v>3</v>
      </c>
      <c r="J67" s="130">
        <v>3</v>
      </c>
      <c r="K67" s="130">
        <v>3</v>
      </c>
      <c r="L67" s="130">
        <v>3</v>
      </c>
      <c r="M67" s="130">
        <v>3</v>
      </c>
      <c r="N67" s="130">
        <v>3</v>
      </c>
      <c r="O67" s="129" t="s">
        <v>162</v>
      </c>
    </row>
    <row r="68" spans="1:15">
      <c r="A68" s="129">
        <v>47</v>
      </c>
      <c r="B68" s="130">
        <v>39</v>
      </c>
      <c r="C68" s="129" t="s">
        <v>131</v>
      </c>
      <c r="D68" s="129" t="s">
        <v>88</v>
      </c>
      <c r="E68" s="129" t="s">
        <v>97</v>
      </c>
      <c r="F68" s="130">
        <v>3</v>
      </c>
      <c r="G68" s="130">
        <v>3</v>
      </c>
      <c r="H68" s="130">
        <v>3</v>
      </c>
      <c r="I68" s="130">
        <v>3</v>
      </c>
      <c r="J68" s="130">
        <v>3</v>
      </c>
      <c r="K68" s="130">
        <v>3</v>
      </c>
      <c r="L68" s="130">
        <v>3</v>
      </c>
      <c r="M68" s="130">
        <v>3</v>
      </c>
      <c r="N68" s="130">
        <v>3</v>
      </c>
      <c r="O68" s="129" t="s">
        <v>217</v>
      </c>
    </row>
    <row r="69" spans="1:15">
      <c r="A69" s="129">
        <v>48</v>
      </c>
      <c r="B69" s="130">
        <v>38</v>
      </c>
      <c r="C69" s="129" t="s">
        <v>131</v>
      </c>
      <c r="D69" s="129" t="s">
        <v>86</v>
      </c>
      <c r="E69" s="129" t="s">
        <v>98</v>
      </c>
      <c r="F69" s="130">
        <v>3</v>
      </c>
      <c r="G69" s="130">
        <v>3</v>
      </c>
      <c r="H69" s="130">
        <v>3</v>
      </c>
      <c r="I69" s="130">
        <v>3</v>
      </c>
      <c r="J69" s="130">
        <v>3</v>
      </c>
      <c r="K69" s="130">
        <v>3</v>
      </c>
      <c r="L69" s="130">
        <v>3</v>
      </c>
      <c r="M69" s="130">
        <v>3</v>
      </c>
      <c r="N69" s="130">
        <v>3</v>
      </c>
      <c r="O69" s="129" t="s">
        <v>162</v>
      </c>
    </row>
    <row r="70" spans="1:15">
      <c r="A70" s="129">
        <v>49</v>
      </c>
      <c r="B70" s="130">
        <v>52</v>
      </c>
      <c r="C70" s="129" t="s">
        <v>131</v>
      </c>
      <c r="D70" s="129" t="s">
        <v>88</v>
      </c>
      <c r="E70" s="129" t="s">
        <v>97</v>
      </c>
      <c r="F70" s="130">
        <v>4</v>
      </c>
      <c r="G70" s="130">
        <v>3</v>
      </c>
      <c r="H70" s="130">
        <v>4</v>
      </c>
      <c r="I70" s="130">
        <v>4</v>
      </c>
      <c r="J70" s="130">
        <v>4</v>
      </c>
      <c r="K70" s="130">
        <v>4</v>
      </c>
      <c r="L70" s="130">
        <v>4</v>
      </c>
      <c r="M70" s="130">
        <v>4</v>
      </c>
      <c r="N70" s="130">
        <v>4</v>
      </c>
      <c r="O70" s="129" t="s">
        <v>604</v>
      </c>
    </row>
    <row r="71" spans="1:15">
      <c r="A71" s="129">
        <v>50</v>
      </c>
      <c r="B71" s="130">
        <v>39</v>
      </c>
      <c r="C71" s="129" t="s">
        <v>131</v>
      </c>
      <c r="D71" s="129" t="s">
        <v>86</v>
      </c>
      <c r="E71" s="129" t="s">
        <v>97</v>
      </c>
      <c r="F71" s="130">
        <v>3</v>
      </c>
      <c r="G71" s="130">
        <v>3</v>
      </c>
      <c r="H71" s="130">
        <v>3</v>
      </c>
      <c r="I71" s="130">
        <v>3</v>
      </c>
      <c r="J71" s="130">
        <v>3</v>
      </c>
      <c r="K71" s="130">
        <v>3</v>
      </c>
      <c r="L71" s="130">
        <v>3</v>
      </c>
      <c r="M71" s="130">
        <v>3</v>
      </c>
      <c r="N71" s="130">
        <v>3</v>
      </c>
      <c r="O71" s="129" t="s">
        <v>134</v>
      </c>
    </row>
    <row r="72" spans="1:15">
      <c r="A72" s="129">
        <v>51</v>
      </c>
      <c r="B72" s="130">
        <v>29</v>
      </c>
      <c r="C72" s="129" t="s">
        <v>131</v>
      </c>
      <c r="D72" s="129" t="s">
        <v>86</v>
      </c>
      <c r="E72" s="129" t="s">
        <v>97</v>
      </c>
      <c r="F72" s="130">
        <v>3</v>
      </c>
      <c r="G72" s="130">
        <v>3</v>
      </c>
      <c r="H72" s="130">
        <v>4</v>
      </c>
      <c r="I72" s="130">
        <v>4</v>
      </c>
      <c r="J72" s="130">
        <v>4</v>
      </c>
      <c r="K72" s="130">
        <v>4</v>
      </c>
      <c r="L72" s="130">
        <v>4</v>
      </c>
      <c r="M72" s="130">
        <v>4</v>
      </c>
      <c r="N72" s="130">
        <v>4</v>
      </c>
      <c r="O72" s="129" t="s">
        <v>198</v>
      </c>
    </row>
    <row r="73" spans="1:15">
      <c r="A73" s="129">
        <v>52</v>
      </c>
      <c r="B73" s="130">
        <v>50</v>
      </c>
      <c r="C73" s="129" t="s">
        <v>131</v>
      </c>
      <c r="D73" s="129" t="s">
        <v>86</v>
      </c>
      <c r="E73" s="129" t="s">
        <v>97</v>
      </c>
      <c r="F73" s="130">
        <v>4</v>
      </c>
      <c r="G73" s="130">
        <v>4</v>
      </c>
      <c r="H73" s="130">
        <v>4</v>
      </c>
      <c r="I73" s="130">
        <v>4</v>
      </c>
      <c r="J73" s="130">
        <v>4</v>
      </c>
      <c r="K73" s="130">
        <v>4</v>
      </c>
      <c r="L73" s="130">
        <v>4</v>
      </c>
      <c r="M73" s="130">
        <v>4</v>
      </c>
      <c r="N73" s="130">
        <v>3</v>
      </c>
      <c r="O73" s="129" t="s">
        <v>605</v>
      </c>
    </row>
    <row r="74" spans="1:15">
      <c r="A74" s="129">
        <v>53</v>
      </c>
      <c r="B74" s="130">
        <v>51</v>
      </c>
      <c r="C74" s="129" t="s">
        <v>131</v>
      </c>
      <c r="D74" s="129" t="s">
        <v>86</v>
      </c>
      <c r="E74" s="129" t="s">
        <v>97</v>
      </c>
      <c r="F74" s="130">
        <v>4</v>
      </c>
      <c r="G74" s="130">
        <v>4</v>
      </c>
      <c r="H74" s="130">
        <v>4</v>
      </c>
      <c r="I74" s="130">
        <v>4</v>
      </c>
      <c r="J74" s="130">
        <v>4</v>
      </c>
      <c r="K74" s="130">
        <v>4</v>
      </c>
      <c r="L74" s="130">
        <v>4</v>
      </c>
      <c r="M74" s="130">
        <v>4</v>
      </c>
      <c r="N74" s="130">
        <v>3</v>
      </c>
      <c r="O74" s="129" t="s">
        <v>606</v>
      </c>
    </row>
    <row r="75" spans="1:15">
      <c r="A75" s="129">
        <v>54</v>
      </c>
      <c r="B75" s="130">
        <v>48</v>
      </c>
      <c r="C75" s="129" t="s">
        <v>131</v>
      </c>
      <c r="D75" s="129" t="s">
        <v>86</v>
      </c>
      <c r="E75" s="129" t="s">
        <v>97</v>
      </c>
      <c r="F75" s="130">
        <v>3</v>
      </c>
      <c r="G75" s="130">
        <v>3</v>
      </c>
      <c r="H75" s="130">
        <v>3</v>
      </c>
      <c r="I75" s="130">
        <v>3</v>
      </c>
      <c r="J75" s="130">
        <v>3</v>
      </c>
      <c r="K75" s="130">
        <v>3</v>
      </c>
      <c r="L75" s="130">
        <v>3</v>
      </c>
      <c r="M75" s="130">
        <v>3</v>
      </c>
      <c r="N75" s="130">
        <v>3</v>
      </c>
      <c r="O75" s="129" t="s">
        <v>607</v>
      </c>
    </row>
    <row r="76" spans="1:15">
      <c r="A76" s="129">
        <v>55</v>
      </c>
      <c r="B76" s="130">
        <v>36</v>
      </c>
      <c r="C76" s="129" t="s">
        <v>131</v>
      </c>
      <c r="D76" s="129" t="s">
        <v>86</v>
      </c>
      <c r="E76" s="129" t="s">
        <v>97</v>
      </c>
      <c r="F76" s="130">
        <v>3</v>
      </c>
      <c r="G76" s="130">
        <v>3</v>
      </c>
      <c r="H76" s="130">
        <v>3</v>
      </c>
      <c r="I76" s="130">
        <v>3</v>
      </c>
      <c r="J76" s="130">
        <v>3</v>
      </c>
      <c r="K76" s="130">
        <v>3</v>
      </c>
      <c r="L76" s="130">
        <v>3</v>
      </c>
      <c r="M76" s="130">
        <v>3</v>
      </c>
      <c r="N76" s="130">
        <v>3</v>
      </c>
      <c r="O76" s="129" t="s">
        <v>147</v>
      </c>
    </row>
    <row r="77" spans="1:15">
      <c r="A77" s="129">
        <v>56</v>
      </c>
      <c r="B77" s="130">
        <v>49</v>
      </c>
      <c r="C77" s="129" t="s">
        <v>131</v>
      </c>
      <c r="D77" s="129" t="s">
        <v>86</v>
      </c>
      <c r="E77" s="129" t="s">
        <v>97</v>
      </c>
      <c r="F77" s="130">
        <v>3</v>
      </c>
      <c r="G77" s="130">
        <v>3</v>
      </c>
      <c r="H77" s="130">
        <v>3</v>
      </c>
      <c r="I77" s="130">
        <v>3</v>
      </c>
      <c r="J77" s="130">
        <v>3</v>
      </c>
      <c r="K77" s="130">
        <v>3</v>
      </c>
      <c r="L77" s="130">
        <v>3</v>
      </c>
      <c r="M77" s="130">
        <v>3</v>
      </c>
      <c r="N77" s="130">
        <v>3</v>
      </c>
      <c r="O77" s="129" t="s">
        <v>145</v>
      </c>
    </row>
    <row r="78" spans="1:15">
      <c r="A78" s="129">
        <v>57</v>
      </c>
      <c r="B78" s="130">
        <v>49</v>
      </c>
      <c r="C78" s="129" t="s">
        <v>131</v>
      </c>
      <c r="D78" s="129" t="s">
        <v>86</v>
      </c>
      <c r="E78" s="129" t="s">
        <v>97</v>
      </c>
      <c r="F78" s="130">
        <v>4</v>
      </c>
      <c r="G78" s="130">
        <v>4</v>
      </c>
      <c r="H78" s="130">
        <v>4</v>
      </c>
      <c r="I78" s="130">
        <v>4</v>
      </c>
      <c r="J78" s="130">
        <v>4</v>
      </c>
      <c r="K78" s="130">
        <v>4</v>
      </c>
      <c r="L78" s="130">
        <v>4</v>
      </c>
      <c r="M78" s="130">
        <v>4</v>
      </c>
      <c r="N78" s="130">
        <v>4</v>
      </c>
      <c r="O78" s="129" t="s">
        <v>145</v>
      </c>
    </row>
    <row r="79" spans="1:15">
      <c r="A79" s="129">
        <v>58</v>
      </c>
      <c r="B79" s="130">
        <v>49</v>
      </c>
      <c r="C79" s="129" t="s">
        <v>131</v>
      </c>
      <c r="D79" s="129" t="s">
        <v>86</v>
      </c>
      <c r="E79" s="129" t="s">
        <v>97</v>
      </c>
      <c r="F79" s="130">
        <v>4</v>
      </c>
      <c r="G79" s="130">
        <v>4</v>
      </c>
      <c r="H79" s="130">
        <v>4</v>
      </c>
      <c r="I79" s="130">
        <v>4</v>
      </c>
      <c r="J79" s="130">
        <v>4</v>
      </c>
      <c r="K79" s="130">
        <v>4</v>
      </c>
      <c r="L79" s="130">
        <v>4</v>
      </c>
      <c r="M79" s="130">
        <v>4</v>
      </c>
      <c r="N79" s="130">
        <v>4</v>
      </c>
      <c r="O79" s="129" t="s">
        <v>145</v>
      </c>
    </row>
    <row r="80" spans="1:15">
      <c r="A80" s="129">
        <v>59</v>
      </c>
      <c r="B80" s="130">
        <v>32</v>
      </c>
      <c r="C80" s="129" t="s">
        <v>131</v>
      </c>
      <c r="D80" s="129" t="s">
        <v>86</v>
      </c>
      <c r="E80" s="129" t="s">
        <v>97</v>
      </c>
      <c r="F80" s="130">
        <v>2</v>
      </c>
      <c r="G80" s="130">
        <v>4</v>
      </c>
      <c r="H80" s="130">
        <v>4</v>
      </c>
      <c r="I80" s="130">
        <v>4</v>
      </c>
      <c r="J80" s="130">
        <v>2</v>
      </c>
      <c r="K80" s="130">
        <v>4</v>
      </c>
      <c r="L80" s="130">
        <v>4</v>
      </c>
      <c r="M80" s="130">
        <v>4</v>
      </c>
      <c r="N80" s="130">
        <v>4</v>
      </c>
      <c r="O80" s="129" t="s">
        <v>608</v>
      </c>
    </row>
    <row r="81" spans="1:15">
      <c r="A81" s="129">
        <v>60</v>
      </c>
      <c r="B81" s="130">
        <v>52</v>
      </c>
      <c r="C81" s="129" t="s">
        <v>131</v>
      </c>
      <c r="D81" s="129" t="s">
        <v>88</v>
      </c>
      <c r="E81" s="129" t="s">
        <v>97</v>
      </c>
      <c r="F81" s="130">
        <v>4</v>
      </c>
      <c r="G81" s="130">
        <v>4</v>
      </c>
      <c r="H81" s="130">
        <v>4</v>
      </c>
      <c r="I81" s="130">
        <v>4</v>
      </c>
      <c r="J81" s="130">
        <v>4</v>
      </c>
      <c r="K81" s="130">
        <v>4</v>
      </c>
      <c r="L81" s="130">
        <v>4</v>
      </c>
      <c r="M81" s="130">
        <v>4</v>
      </c>
      <c r="N81" s="130">
        <v>4</v>
      </c>
      <c r="O81" s="129" t="s">
        <v>157</v>
      </c>
    </row>
    <row r="82" spans="1:15">
      <c r="A82" s="129">
        <v>61</v>
      </c>
      <c r="B82" s="130">
        <v>40</v>
      </c>
      <c r="C82" s="129" t="s">
        <v>135</v>
      </c>
      <c r="D82" s="129" t="s">
        <v>86</v>
      </c>
      <c r="E82" s="129" t="s">
        <v>97</v>
      </c>
      <c r="F82" s="130">
        <v>3</v>
      </c>
      <c r="G82" s="130">
        <v>3</v>
      </c>
      <c r="H82" s="130">
        <v>3</v>
      </c>
      <c r="I82" s="130">
        <v>3</v>
      </c>
      <c r="J82" s="130">
        <v>3</v>
      </c>
      <c r="K82" s="130">
        <v>3</v>
      </c>
      <c r="L82" s="130">
        <v>3</v>
      </c>
      <c r="M82" s="130">
        <v>3</v>
      </c>
      <c r="N82" s="130">
        <v>3</v>
      </c>
      <c r="O82" s="129" t="s">
        <v>22</v>
      </c>
    </row>
    <row r="83" spans="1:15">
      <c r="A83" s="129">
        <v>62</v>
      </c>
      <c r="B83" s="130">
        <v>42</v>
      </c>
      <c r="C83" s="129" t="s">
        <v>131</v>
      </c>
      <c r="D83" s="129" t="s">
        <v>88</v>
      </c>
      <c r="E83" s="129" t="s">
        <v>97</v>
      </c>
      <c r="F83" s="130">
        <v>4</v>
      </c>
      <c r="G83" s="130">
        <v>4</v>
      </c>
      <c r="H83" s="130">
        <v>4</v>
      </c>
      <c r="I83" s="130">
        <v>4</v>
      </c>
      <c r="J83" s="130">
        <v>3</v>
      </c>
      <c r="K83" s="130">
        <v>3</v>
      </c>
      <c r="L83" s="130">
        <v>3</v>
      </c>
      <c r="M83" s="130">
        <v>3</v>
      </c>
      <c r="N83" s="130">
        <v>3</v>
      </c>
      <c r="O83" s="129" t="s">
        <v>22</v>
      </c>
    </row>
    <row r="84" spans="1:15">
      <c r="A84" s="129">
        <v>63</v>
      </c>
      <c r="B84" s="130">
        <v>34</v>
      </c>
      <c r="C84" s="129" t="s">
        <v>135</v>
      </c>
      <c r="D84" s="129" t="s">
        <v>84</v>
      </c>
      <c r="E84" s="129" t="s">
        <v>97</v>
      </c>
      <c r="F84" s="130">
        <v>2</v>
      </c>
      <c r="G84" s="130">
        <v>3</v>
      </c>
      <c r="H84" s="130">
        <v>3</v>
      </c>
      <c r="I84" s="130">
        <v>3</v>
      </c>
      <c r="J84" s="130">
        <v>3</v>
      </c>
      <c r="K84" s="130">
        <v>3</v>
      </c>
      <c r="L84" s="130">
        <v>3</v>
      </c>
      <c r="M84" s="130">
        <v>3</v>
      </c>
      <c r="N84" s="130">
        <v>3</v>
      </c>
      <c r="O84" s="129" t="s">
        <v>609</v>
      </c>
    </row>
    <row r="85" spans="1:15">
      <c r="A85" s="129">
        <v>64</v>
      </c>
      <c r="B85" s="130">
        <v>47</v>
      </c>
      <c r="C85" s="129" t="s">
        <v>131</v>
      </c>
      <c r="D85" s="129" t="s">
        <v>88</v>
      </c>
      <c r="E85" s="129" t="s">
        <v>97</v>
      </c>
      <c r="F85" s="130">
        <v>4</v>
      </c>
      <c r="G85" s="130">
        <v>4</v>
      </c>
      <c r="H85" s="130">
        <v>4</v>
      </c>
      <c r="I85" s="130">
        <v>4</v>
      </c>
      <c r="J85" s="130">
        <v>4</v>
      </c>
      <c r="K85" s="130">
        <v>4</v>
      </c>
      <c r="L85" s="130">
        <v>4</v>
      </c>
      <c r="M85" s="130">
        <v>4</v>
      </c>
      <c r="N85" s="130">
        <v>4</v>
      </c>
      <c r="O85" s="129" t="s">
        <v>610</v>
      </c>
    </row>
    <row r="86" spans="1:15">
      <c r="A86" s="129">
        <v>65</v>
      </c>
      <c r="B86" s="130">
        <v>57</v>
      </c>
      <c r="C86" s="129" t="s">
        <v>131</v>
      </c>
      <c r="D86" s="129" t="s">
        <v>137</v>
      </c>
      <c r="E86" s="129" t="s">
        <v>97</v>
      </c>
      <c r="F86" s="130">
        <v>3</v>
      </c>
      <c r="G86" s="130">
        <v>3</v>
      </c>
      <c r="H86" s="130">
        <v>3</v>
      </c>
      <c r="I86" s="130">
        <v>3</v>
      </c>
      <c r="J86" s="130">
        <v>3</v>
      </c>
      <c r="K86" s="130">
        <v>4</v>
      </c>
      <c r="L86" s="130">
        <v>3</v>
      </c>
      <c r="M86" s="130">
        <v>3</v>
      </c>
      <c r="N86" s="130">
        <v>3</v>
      </c>
      <c r="O86" s="129" t="s">
        <v>611</v>
      </c>
    </row>
    <row r="87" spans="1:15">
      <c r="A87" s="129">
        <v>66</v>
      </c>
      <c r="B87" s="130">
        <v>41</v>
      </c>
      <c r="C87" s="129" t="s">
        <v>135</v>
      </c>
      <c r="D87" s="129" t="s">
        <v>137</v>
      </c>
      <c r="E87" s="129" t="s">
        <v>97</v>
      </c>
      <c r="F87" s="130">
        <v>3</v>
      </c>
      <c r="G87" s="130">
        <v>3</v>
      </c>
      <c r="H87" s="130">
        <v>3</v>
      </c>
      <c r="I87" s="130">
        <v>3</v>
      </c>
      <c r="J87" s="130">
        <v>3</v>
      </c>
      <c r="K87" s="130">
        <v>3</v>
      </c>
      <c r="L87" s="130">
        <v>3</v>
      </c>
      <c r="M87" s="130">
        <v>3</v>
      </c>
      <c r="N87" s="130">
        <v>3</v>
      </c>
      <c r="O87" s="129" t="s">
        <v>134</v>
      </c>
    </row>
    <row r="88" spans="1:15">
      <c r="A88" s="129">
        <v>67</v>
      </c>
      <c r="B88" s="130">
        <v>35</v>
      </c>
      <c r="C88" s="129" t="s">
        <v>131</v>
      </c>
      <c r="D88" s="129" t="s">
        <v>84</v>
      </c>
      <c r="E88" s="129" t="s">
        <v>97</v>
      </c>
      <c r="F88" s="130">
        <v>4</v>
      </c>
      <c r="G88" s="130">
        <v>4</v>
      </c>
      <c r="H88" s="130">
        <v>4</v>
      </c>
      <c r="I88" s="130">
        <v>4</v>
      </c>
      <c r="J88" s="130">
        <v>4</v>
      </c>
      <c r="K88" s="130">
        <v>4</v>
      </c>
      <c r="L88" s="130">
        <v>4</v>
      </c>
      <c r="M88" s="130">
        <v>4</v>
      </c>
      <c r="N88" s="130">
        <v>4</v>
      </c>
      <c r="O88" s="129" t="s">
        <v>134</v>
      </c>
    </row>
    <row r="89" spans="1:15">
      <c r="A89" s="129">
        <v>68</v>
      </c>
      <c r="B89" s="130">
        <v>34</v>
      </c>
      <c r="C89" s="129" t="s">
        <v>135</v>
      </c>
      <c r="D89" s="129" t="s">
        <v>86</v>
      </c>
      <c r="E89" s="129" t="s">
        <v>97</v>
      </c>
      <c r="F89" s="130">
        <v>3</v>
      </c>
      <c r="G89" s="130">
        <v>3</v>
      </c>
      <c r="H89" s="130">
        <v>3</v>
      </c>
      <c r="I89" s="130">
        <v>3</v>
      </c>
      <c r="J89" s="130">
        <v>3</v>
      </c>
      <c r="K89" s="130">
        <v>3</v>
      </c>
      <c r="L89" s="130">
        <v>3</v>
      </c>
      <c r="M89" s="130">
        <v>3</v>
      </c>
      <c r="N89" s="130">
        <v>3</v>
      </c>
      <c r="O89" s="129" t="s">
        <v>134</v>
      </c>
    </row>
    <row r="90" spans="1:15">
      <c r="A90" s="129">
        <v>69</v>
      </c>
      <c r="B90" s="130">
        <v>58</v>
      </c>
      <c r="C90" s="129" t="s">
        <v>135</v>
      </c>
      <c r="D90" s="129" t="s">
        <v>84</v>
      </c>
      <c r="E90" s="129" t="s">
        <v>97</v>
      </c>
      <c r="F90" s="130">
        <v>3</v>
      </c>
      <c r="G90" s="130">
        <v>3</v>
      </c>
      <c r="H90" s="130">
        <v>4</v>
      </c>
      <c r="I90" s="130">
        <v>3</v>
      </c>
      <c r="J90" s="130">
        <v>3</v>
      </c>
      <c r="K90" s="130">
        <v>4</v>
      </c>
      <c r="L90" s="130">
        <v>3</v>
      </c>
      <c r="M90" s="130">
        <v>3</v>
      </c>
      <c r="N90" s="130">
        <v>3</v>
      </c>
      <c r="O90" s="129" t="s">
        <v>612</v>
      </c>
    </row>
    <row r="91" spans="1:15">
      <c r="A91" s="129">
        <v>70</v>
      </c>
      <c r="B91" s="130">
        <v>58</v>
      </c>
      <c r="C91" s="129" t="s">
        <v>135</v>
      </c>
      <c r="D91" s="129" t="s">
        <v>84</v>
      </c>
      <c r="E91" s="129" t="s">
        <v>97</v>
      </c>
      <c r="F91" s="130">
        <v>3</v>
      </c>
      <c r="G91" s="130">
        <v>3</v>
      </c>
      <c r="H91" s="130">
        <v>4</v>
      </c>
      <c r="I91" s="130">
        <v>3</v>
      </c>
      <c r="J91" s="130">
        <v>3</v>
      </c>
      <c r="K91" s="130">
        <v>4</v>
      </c>
      <c r="L91" s="130">
        <v>3</v>
      </c>
      <c r="M91" s="130">
        <v>3</v>
      </c>
      <c r="N91" s="130">
        <v>3</v>
      </c>
      <c r="O91" s="129" t="s">
        <v>612</v>
      </c>
    </row>
    <row r="92" spans="1:15">
      <c r="A92" s="129">
        <v>71</v>
      </c>
      <c r="B92" s="130">
        <v>58</v>
      </c>
      <c r="C92" s="129" t="s">
        <v>135</v>
      </c>
      <c r="D92" s="129" t="s">
        <v>84</v>
      </c>
      <c r="E92" s="129" t="s">
        <v>97</v>
      </c>
      <c r="F92" s="130">
        <v>3</v>
      </c>
      <c r="G92" s="130">
        <v>3</v>
      </c>
      <c r="H92" s="130">
        <v>4</v>
      </c>
      <c r="I92" s="130">
        <v>3</v>
      </c>
      <c r="J92" s="130">
        <v>3</v>
      </c>
      <c r="K92" s="130">
        <v>4</v>
      </c>
      <c r="L92" s="130">
        <v>3</v>
      </c>
      <c r="M92" s="130">
        <v>3</v>
      </c>
      <c r="N92" s="130">
        <v>3</v>
      </c>
      <c r="O92" s="129" t="s">
        <v>612</v>
      </c>
    </row>
    <row r="93" spans="1:15">
      <c r="A93" s="129">
        <v>72</v>
      </c>
      <c r="B93" s="130">
        <v>54</v>
      </c>
      <c r="C93" s="129" t="s">
        <v>135</v>
      </c>
      <c r="D93" s="129" t="s">
        <v>137</v>
      </c>
      <c r="E93" s="129" t="s">
        <v>97</v>
      </c>
      <c r="F93" s="130">
        <v>4</v>
      </c>
      <c r="G93" s="130">
        <v>4</v>
      </c>
      <c r="H93" s="130">
        <v>4</v>
      </c>
      <c r="I93" s="130">
        <v>4</v>
      </c>
      <c r="J93" s="130">
        <v>4</v>
      </c>
      <c r="K93" s="130">
        <v>4</v>
      </c>
      <c r="L93" s="130">
        <v>4</v>
      </c>
      <c r="M93" s="130">
        <v>4</v>
      </c>
      <c r="N93" s="130">
        <v>4</v>
      </c>
      <c r="O93" s="129" t="s">
        <v>613</v>
      </c>
    </row>
    <row r="94" spans="1:15">
      <c r="A94" s="129">
        <v>73</v>
      </c>
      <c r="B94" s="130">
        <v>45</v>
      </c>
      <c r="C94" s="129" t="s">
        <v>131</v>
      </c>
      <c r="D94" s="129" t="s">
        <v>88</v>
      </c>
      <c r="E94" s="129" t="s">
        <v>97</v>
      </c>
      <c r="F94" s="130">
        <v>3</v>
      </c>
      <c r="G94" s="130">
        <v>3</v>
      </c>
      <c r="H94" s="130">
        <v>3</v>
      </c>
      <c r="I94" s="130">
        <v>3</v>
      </c>
      <c r="J94" s="130">
        <v>3</v>
      </c>
      <c r="K94" s="130">
        <v>3</v>
      </c>
      <c r="L94" s="130">
        <v>3</v>
      </c>
      <c r="M94" s="130">
        <v>3</v>
      </c>
      <c r="N94" s="130">
        <v>3</v>
      </c>
      <c r="O94" s="129" t="s">
        <v>22</v>
      </c>
    </row>
    <row r="95" spans="1:15">
      <c r="A95" s="129">
        <v>74</v>
      </c>
      <c r="B95" s="130">
        <v>53</v>
      </c>
      <c r="C95" s="129" t="s">
        <v>131</v>
      </c>
      <c r="D95" s="129" t="s">
        <v>86</v>
      </c>
      <c r="E95" s="129" t="s">
        <v>97</v>
      </c>
      <c r="F95" s="130">
        <v>4</v>
      </c>
      <c r="G95" s="130">
        <v>4</v>
      </c>
      <c r="H95" s="130">
        <v>4</v>
      </c>
      <c r="I95" s="130">
        <v>4</v>
      </c>
      <c r="J95" s="130">
        <v>2</v>
      </c>
      <c r="K95" s="130">
        <v>4</v>
      </c>
      <c r="L95" s="130">
        <v>4</v>
      </c>
      <c r="M95" s="130">
        <v>4</v>
      </c>
      <c r="N95" s="130">
        <v>3</v>
      </c>
      <c r="O95" s="129" t="s">
        <v>614</v>
      </c>
    </row>
    <row r="96" spans="1:15">
      <c r="A96" s="129">
        <v>75</v>
      </c>
      <c r="B96" s="130">
        <v>41</v>
      </c>
      <c r="C96" s="129" t="s">
        <v>131</v>
      </c>
      <c r="D96" s="129" t="s">
        <v>137</v>
      </c>
      <c r="E96" s="129" t="s">
        <v>97</v>
      </c>
      <c r="F96" s="130">
        <v>3</v>
      </c>
      <c r="G96" s="130">
        <v>3</v>
      </c>
      <c r="H96" s="130">
        <v>3</v>
      </c>
      <c r="I96" s="130">
        <v>3</v>
      </c>
      <c r="J96" s="130">
        <v>3</v>
      </c>
      <c r="K96" s="130">
        <v>3</v>
      </c>
      <c r="L96" s="130">
        <v>3</v>
      </c>
      <c r="M96" s="130">
        <v>3</v>
      </c>
      <c r="N96" s="130">
        <v>3</v>
      </c>
      <c r="O96" s="129" t="s">
        <v>615</v>
      </c>
    </row>
    <row r="97" spans="1:15">
      <c r="A97" s="129">
        <v>76</v>
      </c>
      <c r="B97" s="130">
        <v>47</v>
      </c>
      <c r="C97" s="129" t="s">
        <v>131</v>
      </c>
      <c r="D97" s="129" t="s">
        <v>86</v>
      </c>
      <c r="E97" s="129" t="s">
        <v>97</v>
      </c>
      <c r="F97" s="130">
        <v>3</v>
      </c>
      <c r="G97" s="130">
        <v>3</v>
      </c>
      <c r="H97" s="130">
        <v>3</v>
      </c>
      <c r="I97" s="130">
        <v>3</v>
      </c>
      <c r="J97" s="130">
        <v>3</v>
      </c>
      <c r="K97" s="130">
        <v>3</v>
      </c>
      <c r="L97" s="130">
        <v>3</v>
      </c>
      <c r="M97" s="130">
        <v>3</v>
      </c>
      <c r="N97" s="130">
        <v>3</v>
      </c>
      <c r="O97" s="129" t="s">
        <v>217</v>
      </c>
    </row>
    <row r="98" spans="1:15">
      <c r="A98" s="129">
        <v>77</v>
      </c>
      <c r="B98" s="130">
        <v>42</v>
      </c>
      <c r="C98" s="129" t="s">
        <v>131</v>
      </c>
      <c r="D98" s="129" t="s">
        <v>88</v>
      </c>
      <c r="E98" s="129" t="s">
        <v>97</v>
      </c>
      <c r="F98" s="130">
        <v>3</v>
      </c>
      <c r="G98" s="130">
        <v>3</v>
      </c>
      <c r="H98" s="130">
        <v>3</v>
      </c>
      <c r="I98" s="130">
        <v>3</v>
      </c>
      <c r="J98" s="130">
        <v>3</v>
      </c>
      <c r="K98" s="130">
        <v>3</v>
      </c>
      <c r="L98" s="130">
        <v>3</v>
      </c>
      <c r="M98" s="130">
        <v>3</v>
      </c>
      <c r="N98" s="130">
        <v>3</v>
      </c>
      <c r="O98" s="129" t="s">
        <v>616</v>
      </c>
    </row>
    <row r="99" spans="1:15">
      <c r="A99" s="129">
        <v>78</v>
      </c>
      <c r="B99" s="130">
        <v>46</v>
      </c>
      <c r="C99" s="129" t="s">
        <v>131</v>
      </c>
      <c r="D99" s="129" t="s">
        <v>84</v>
      </c>
      <c r="E99" s="129" t="s">
        <v>97</v>
      </c>
      <c r="F99" s="130">
        <v>3</v>
      </c>
      <c r="G99" s="130">
        <v>3</v>
      </c>
      <c r="H99" s="130">
        <v>3</v>
      </c>
      <c r="I99" s="130">
        <v>3</v>
      </c>
      <c r="J99" s="130">
        <v>3</v>
      </c>
      <c r="K99" s="130">
        <v>3</v>
      </c>
      <c r="L99" s="130">
        <v>3</v>
      </c>
      <c r="M99" s="130">
        <v>3</v>
      </c>
      <c r="N99" s="130">
        <v>3</v>
      </c>
      <c r="O99" s="129" t="s">
        <v>617</v>
      </c>
    </row>
    <row r="100" spans="1:15">
      <c r="A100" s="129">
        <v>79</v>
      </c>
      <c r="B100" s="130">
        <v>46</v>
      </c>
      <c r="C100" s="129" t="s">
        <v>131</v>
      </c>
      <c r="D100" s="129" t="s">
        <v>84</v>
      </c>
      <c r="E100" s="129" t="s">
        <v>97</v>
      </c>
      <c r="F100" s="130">
        <v>3</v>
      </c>
      <c r="G100" s="130">
        <v>3</v>
      </c>
      <c r="H100" s="130">
        <v>3</v>
      </c>
      <c r="I100" s="130">
        <v>3</v>
      </c>
      <c r="J100" s="130">
        <v>3</v>
      </c>
      <c r="K100" s="130">
        <v>3</v>
      </c>
      <c r="L100" s="130">
        <v>3</v>
      </c>
      <c r="M100" s="130">
        <v>3</v>
      </c>
      <c r="N100" s="130">
        <v>3</v>
      </c>
      <c r="O100" s="129" t="s">
        <v>617</v>
      </c>
    </row>
  </sheetData>
  <mergeCells count="4">
    <mergeCell ref="D1:K1"/>
    <mergeCell ref="D2:K2"/>
    <mergeCell ref="A4:D4"/>
    <mergeCell ref="A20:N2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dimension ref="A1:P77"/>
  <sheetViews>
    <sheetView topLeftCell="E51" zoomScale="83" zoomScaleNormal="83" workbookViewId="0">
      <selection activeCell="O71" sqref="O71"/>
    </sheetView>
  </sheetViews>
  <sheetFormatPr defaultColWidth="9" defaultRowHeight="14.4"/>
  <cols>
    <col min="1" max="1" width="6.44140625" customWidth="1"/>
    <col min="2" max="2" width="19.6640625" customWidth="1"/>
    <col min="3" max="3" width="21.33203125" customWidth="1"/>
    <col min="4" max="4" width="17.44140625" customWidth="1"/>
    <col min="5" max="5" width="21.6640625" customWidth="1"/>
    <col min="14" max="14" width="8.88671875" customWidth="1"/>
    <col min="15" max="15" width="75.6640625" style="19" customWidth="1"/>
  </cols>
  <sheetData>
    <row r="1" spans="1:11" ht="18">
      <c r="A1" s="1"/>
      <c r="B1" s="1"/>
      <c r="C1" s="1"/>
      <c r="D1" s="174" t="s">
        <v>234</v>
      </c>
      <c r="E1" s="174"/>
      <c r="F1" s="174"/>
      <c r="G1" s="174"/>
      <c r="H1" s="174"/>
      <c r="I1" s="174"/>
      <c r="J1" s="174"/>
      <c r="K1" s="174"/>
    </row>
    <row r="2" spans="1:11" ht="18">
      <c r="A2" s="1"/>
      <c r="B2" s="1"/>
      <c r="C2" s="1"/>
      <c r="D2" s="174" t="s">
        <v>183</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20</v>
      </c>
      <c r="E6" s="11">
        <f>+D6/33</f>
        <v>0.60606060606060608</v>
      </c>
    </row>
    <row r="7" spans="1:11">
      <c r="A7" s="12"/>
      <c r="B7" s="13"/>
      <c r="C7" s="14" t="s">
        <v>77</v>
      </c>
      <c r="D7" s="12">
        <f>COUNTIF(C22:C1000,"Perempuan")</f>
        <v>36</v>
      </c>
      <c r="E7" s="11">
        <f>+D7/33</f>
        <v>1.0909090909090908</v>
      </c>
    </row>
    <row r="8" spans="1:11">
      <c r="A8" s="12">
        <v>2</v>
      </c>
      <c r="B8" s="13" t="s">
        <v>79</v>
      </c>
      <c r="C8" s="14" t="s">
        <v>80</v>
      </c>
      <c r="D8" s="12">
        <f>COUNTIF(D22:D1000,"SD Kebawah")</f>
        <v>0</v>
      </c>
      <c r="E8" s="11">
        <f t="shared" ref="E8:E18" si="0">+D8/33</f>
        <v>0</v>
      </c>
    </row>
    <row r="9" spans="1:11">
      <c r="A9" s="12"/>
      <c r="B9" s="13"/>
      <c r="C9" s="14" t="s">
        <v>82</v>
      </c>
      <c r="D9" s="12">
        <f>COUNTIF(D22:D1000,"SLTP")</f>
        <v>0</v>
      </c>
      <c r="E9" s="11">
        <f t="shared" si="0"/>
        <v>0</v>
      </c>
    </row>
    <row r="10" spans="1:11">
      <c r="A10" s="12"/>
      <c r="B10" s="13"/>
      <c r="C10" s="14" t="s">
        <v>84</v>
      </c>
      <c r="D10" s="12">
        <f>COUNTIF(D22:D1000,"SLTA")</f>
        <v>11</v>
      </c>
      <c r="E10" s="11">
        <f t="shared" si="0"/>
        <v>0.33333333333333331</v>
      </c>
    </row>
    <row r="11" spans="1:11">
      <c r="A11" s="12"/>
      <c r="B11" s="13"/>
      <c r="C11" s="14" t="s">
        <v>86</v>
      </c>
      <c r="D11" s="12">
        <f>COUNTIF(D22:D1000,"D1 - D3 - D4")</f>
        <v>28</v>
      </c>
      <c r="E11" s="11">
        <f t="shared" si="0"/>
        <v>0.84848484848484851</v>
      </c>
    </row>
    <row r="12" spans="1:11">
      <c r="A12" s="12"/>
      <c r="B12" s="13"/>
      <c r="C12" s="14" t="s">
        <v>88</v>
      </c>
      <c r="D12" s="12">
        <f>COUNTIF(D22:D1000,"S-1")</f>
        <v>15</v>
      </c>
      <c r="E12" s="11">
        <f t="shared" si="0"/>
        <v>0.45454545454545453</v>
      </c>
    </row>
    <row r="13" spans="1:11">
      <c r="A13" s="12"/>
      <c r="B13" s="13"/>
      <c r="C13" s="14" t="s">
        <v>89</v>
      </c>
      <c r="D13" s="12">
        <f>COUNTIF(D22:D1000,"S-2 ke atas")</f>
        <v>2</v>
      </c>
      <c r="E13" s="11">
        <f t="shared" si="0"/>
        <v>6.0606060606060608E-2</v>
      </c>
    </row>
    <row r="14" spans="1:11">
      <c r="A14" s="12">
        <v>3</v>
      </c>
      <c r="B14" s="13" t="s">
        <v>91</v>
      </c>
      <c r="C14" s="4" t="s">
        <v>97</v>
      </c>
      <c r="D14" s="15">
        <f>COUNTIF(E22:E1000,"Instansi Pemkab Sleman")</f>
        <v>36</v>
      </c>
      <c r="E14" s="11">
        <f t="shared" si="0"/>
        <v>1.0909090909090908</v>
      </c>
    </row>
    <row r="15" spans="1:11">
      <c r="A15" s="16"/>
      <c r="B15" s="17"/>
      <c r="C15" s="4" t="s">
        <v>98</v>
      </c>
      <c r="D15" s="15">
        <f>COUNTIF(E22:E1000,"Pegawai Swasta")</f>
        <v>17</v>
      </c>
      <c r="E15" s="11">
        <f t="shared" si="0"/>
        <v>0.51515151515151514</v>
      </c>
    </row>
    <row r="16" spans="1:11">
      <c r="A16" s="16"/>
      <c r="B16" s="17"/>
      <c r="C16" s="4" t="s">
        <v>99</v>
      </c>
      <c r="D16" s="15">
        <f>COUNTIF(E22:E1000,"Akademisi")</f>
        <v>0</v>
      </c>
      <c r="E16" s="11">
        <f t="shared" si="0"/>
        <v>0</v>
      </c>
    </row>
    <row r="17" spans="1:16">
      <c r="A17" s="12"/>
      <c r="B17" s="13"/>
      <c r="C17" s="4" t="s">
        <v>100</v>
      </c>
      <c r="D17" s="15">
        <f>COUNTIF(E22:E1000,"Masyarakat")</f>
        <v>0</v>
      </c>
      <c r="E17" s="11">
        <f t="shared" si="0"/>
        <v>0</v>
      </c>
    </row>
    <row r="18" spans="1:16">
      <c r="A18" s="12"/>
      <c r="B18" s="13"/>
      <c r="C18" s="14" t="s">
        <v>95</v>
      </c>
      <c r="D18" s="15">
        <f>COUNTIF(E22:E1000,"Lainnya")</f>
        <v>3</v>
      </c>
      <c r="E18" s="11">
        <f t="shared" si="0"/>
        <v>9.0909090909090912E-2</v>
      </c>
    </row>
    <row r="19" spans="1:16">
      <c r="A19" s="97"/>
      <c r="B19" s="121"/>
      <c r="C19" s="98"/>
      <c r="D19" s="122"/>
      <c r="E19" s="123"/>
      <c r="F19" s="5">
        <f>AVERAGE(F22:F1000)</f>
        <v>3.3571428571428572</v>
      </c>
      <c r="G19" s="5">
        <f t="shared" ref="G19:N19" si="1">AVERAGE(G22:G1000)</f>
        <v>3.4107142857142856</v>
      </c>
      <c r="H19" s="5">
        <f t="shared" si="1"/>
        <v>3.4285714285714284</v>
      </c>
      <c r="I19" s="5">
        <f t="shared" si="1"/>
        <v>3.3928571428571428</v>
      </c>
      <c r="J19" s="5">
        <f t="shared" si="1"/>
        <v>3.3928571428571428</v>
      </c>
      <c r="K19" s="5">
        <f t="shared" si="1"/>
        <v>3.4821428571428572</v>
      </c>
      <c r="L19" s="5">
        <f t="shared" si="1"/>
        <v>3.4464285714285716</v>
      </c>
      <c r="M19" s="5">
        <f t="shared" si="1"/>
        <v>3.3571428571428572</v>
      </c>
      <c r="N19" s="5">
        <f t="shared" si="1"/>
        <v>3.3571428571428572</v>
      </c>
    </row>
    <row r="20" spans="1:16">
      <c r="A20" s="177" t="s">
        <v>124</v>
      </c>
      <c r="B20" s="178"/>
      <c r="C20" s="178"/>
      <c r="D20" s="178"/>
      <c r="E20" s="178"/>
      <c r="F20" s="178"/>
      <c r="G20" s="178"/>
      <c r="H20" s="178"/>
      <c r="I20" s="178"/>
      <c r="J20" s="178"/>
      <c r="K20" s="178"/>
      <c r="L20" s="178"/>
      <c r="M20" s="178"/>
      <c r="N20" s="178"/>
    </row>
    <row r="21" spans="1:16">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20" t="s">
        <v>130</v>
      </c>
      <c r="P21" s="2"/>
    </row>
    <row r="22" spans="1:16">
      <c r="A22" s="129">
        <v>1</v>
      </c>
      <c r="B22" s="130">
        <v>39</v>
      </c>
      <c r="C22" s="129" t="s">
        <v>131</v>
      </c>
      <c r="D22" s="129" t="s">
        <v>86</v>
      </c>
      <c r="E22" s="129" t="s">
        <v>97</v>
      </c>
      <c r="F22" s="130">
        <v>3</v>
      </c>
      <c r="G22" s="130">
        <v>3</v>
      </c>
      <c r="H22" s="130">
        <v>3</v>
      </c>
      <c r="I22" s="130">
        <v>3</v>
      </c>
      <c r="J22" s="130">
        <v>3</v>
      </c>
      <c r="K22" s="130">
        <v>3</v>
      </c>
      <c r="L22" s="130">
        <v>3</v>
      </c>
      <c r="M22" s="130">
        <v>3</v>
      </c>
      <c r="N22" s="130">
        <v>3</v>
      </c>
      <c r="O22" s="129" t="s">
        <v>224</v>
      </c>
      <c r="P22" s="2"/>
    </row>
    <row r="23" spans="1:16">
      <c r="A23" s="129">
        <v>2</v>
      </c>
      <c r="B23" s="130">
        <v>46</v>
      </c>
      <c r="C23" s="129" t="s">
        <v>131</v>
      </c>
      <c r="D23" s="129" t="s">
        <v>137</v>
      </c>
      <c r="E23" s="129" t="s">
        <v>97</v>
      </c>
      <c r="F23" s="130">
        <v>3</v>
      </c>
      <c r="G23" s="130">
        <v>3</v>
      </c>
      <c r="H23" s="130">
        <v>3</v>
      </c>
      <c r="I23" s="130">
        <v>3</v>
      </c>
      <c r="J23" s="130">
        <v>3</v>
      </c>
      <c r="K23" s="130">
        <v>3</v>
      </c>
      <c r="L23" s="130">
        <v>3</v>
      </c>
      <c r="M23" s="130">
        <v>3</v>
      </c>
      <c r="N23" s="130">
        <v>3</v>
      </c>
      <c r="O23" s="129" t="s">
        <v>217</v>
      </c>
    </row>
    <row r="24" spans="1:16">
      <c r="A24" s="129">
        <v>3</v>
      </c>
      <c r="B24" s="130">
        <v>42</v>
      </c>
      <c r="C24" s="129" t="s">
        <v>131</v>
      </c>
      <c r="D24" s="129" t="s">
        <v>86</v>
      </c>
      <c r="E24" s="129" t="s">
        <v>97</v>
      </c>
      <c r="F24" s="130">
        <v>3</v>
      </c>
      <c r="G24" s="130">
        <v>3</v>
      </c>
      <c r="H24" s="130">
        <v>3</v>
      </c>
      <c r="I24" s="130">
        <v>3</v>
      </c>
      <c r="J24" s="130">
        <v>2</v>
      </c>
      <c r="K24" s="130">
        <v>3</v>
      </c>
      <c r="L24" s="130">
        <v>3</v>
      </c>
      <c r="M24" s="130">
        <v>3</v>
      </c>
      <c r="N24" s="130">
        <v>3</v>
      </c>
      <c r="O24" s="129" t="s">
        <v>193</v>
      </c>
    </row>
    <row r="25" spans="1:16">
      <c r="A25" s="129">
        <v>4</v>
      </c>
      <c r="B25" s="130">
        <v>42</v>
      </c>
      <c r="C25" s="129" t="s">
        <v>131</v>
      </c>
      <c r="D25" s="129" t="s">
        <v>86</v>
      </c>
      <c r="E25" s="129" t="s">
        <v>97</v>
      </c>
      <c r="F25" s="130">
        <v>3</v>
      </c>
      <c r="G25" s="130">
        <v>3</v>
      </c>
      <c r="H25" s="130">
        <v>3</v>
      </c>
      <c r="I25" s="130">
        <v>3</v>
      </c>
      <c r="J25" s="130">
        <v>2</v>
      </c>
      <c r="K25" s="130">
        <v>3</v>
      </c>
      <c r="L25" s="130">
        <v>3</v>
      </c>
      <c r="M25" s="130">
        <v>3</v>
      </c>
      <c r="N25" s="130">
        <v>3</v>
      </c>
      <c r="O25" s="129" t="s">
        <v>193</v>
      </c>
    </row>
    <row r="26" spans="1:16">
      <c r="A26" s="129">
        <v>5</v>
      </c>
      <c r="B26" s="130">
        <v>45</v>
      </c>
      <c r="C26" s="129" t="s">
        <v>135</v>
      </c>
      <c r="D26" s="129" t="s">
        <v>86</v>
      </c>
      <c r="E26" s="129" t="s">
        <v>97</v>
      </c>
      <c r="F26" s="130">
        <v>4</v>
      </c>
      <c r="G26" s="130">
        <v>4</v>
      </c>
      <c r="H26" s="130">
        <v>4</v>
      </c>
      <c r="I26" s="130">
        <v>4</v>
      </c>
      <c r="J26" s="130">
        <v>3</v>
      </c>
      <c r="K26" s="130">
        <v>4</v>
      </c>
      <c r="L26" s="130">
        <v>4</v>
      </c>
      <c r="M26" s="130">
        <v>3</v>
      </c>
      <c r="N26" s="130">
        <v>3</v>
      </c>
      <c r="O26" s="129" t="s">
        <v>134</v>
      </c>
    </row>
    <row r="27" spans="1:16">
      <c r="A27" s="129">
        <v>6</v>
      </c>
      <c r="B27" s="130">
        <v>38</v>
      </c>
      <c r="C27" s="129" t="s">
        <v>135</v>
      </c>
      <c r="D27" s="129" t="s">
        <v>86</v>
      </c>
      <c r="E27" s="129" t="s">
        <v>97</v>
      </c>
      <c r="F27" s="130">
        <v>3</v>
      </c>
      <c r="G27" s="130">
        <v>3</v>
      </c>
      <c r="H27" s="130">
        <v>3</v>
      </c>
      <c r="I27" s="130">
        <v>3</v>
      </c>
      <c r="J27" s="130">
        <v>3</v>
      </c>
      <c r="K27" s="130">
        <v>3</v>
      </c>
      <c r="L27" s="130">
        <v>3</v>
      </c>
      <c r="M27" s="130">
        <v>3</v>
      </c>
      <c r="N27" s="130">
        <v>3</v>
      </c>
      <c r="O27" s="129" t="s">
        <v>138</v>
      </c>
    </row>
    <row r="28" spans="1:16">
      <c r="A28" s="129">
        <v>7</v>
      </c>
      <c r="B28" s="130">
        <v>45</v>
      </c>
      <c r="C28" s="129" t="s">
        <v>135</v>
      </c>
      <c r="D28" s="129" t="s">
        <v>84</v>
      </c>
      <c r="E28" s="129" t="s">
        <v>97</v>
      </c>
      <c r="F28" s="130">
        <v>3</v>
      </c>
      <c r="G28" s="130">
        <v>3</v>
      </c>
      <c r="H28" s="130">
        <v>3</v>
      </c>
      <c r="I28" s="130">
        <v>3</v>
      </c>
      <c r="J28" s="130">
        <v>3</v>
      </c>
      <c r="K28" s="130">
        <v>3</v>
      </c>
      <c r="L28" s="130">
        <v>3</v>
      </c>
      <c r="M28" s="130">
        <v>3</v>
      </c>
      <c r="N28" s="130">
        <v>3</v>
      </c>
      <c r="O28" s="129" t="s">
        <v>618</v>
      </c>
    </row>
    <row r="29" spans="1:16">
      <c r="A29" s="129">
        <v>8</v>
      </c>
      <c r="B29" s="130">
        <v>38</v>
      </c>
      <c r="C29" s="129" t="s">
        <v>135</v>
      </c>
      <c r="D29" s="129" t="s">
        <v>86</v>
      </c>
      <c r="E29" s="129" t="s">
        <v>97</v>
      </c>
      <c r="F29" s="130">
        <v>3</v>
      </c>
      <c r="G29" s="130">
        <v>3</v>
      </c>
      <c r="H29" s="130">
        <v>3</v>
      </c>
      <c r="I29" s="130">
        <v>3</v>
      </c>
      <c r="J29" s="130">
        <v>3</v>
      </c>
      <c r="K29" s="130">
        <v>3</v>
      </c>
      <c r="L29" s="130">
        <v>3</v>
      </c>
      <c r="M29" s="130">
        <v>3</v>
      </c>
      <c r="N29" s="130">
        <v>3</v>
      </c>
      <c r="O29" s="129" t="s">
        <v>619</v>
      </c>
    </row>
    <row r="30" spans="1:16">
      <c r="A30" s="129">
        <v>9</v>
      </c>
      <c r="B30" s="130">
        <v>44</v>
      </c>
      <c r="C30" s="129" t="s">
        <v>135</v>
      </c>
      <c r="D30" s="129" t="s">
        <v>86</v>
      </c>
      <c r="E30" s="129" t="s">
        <v>97</v>
      </c>
      <c r="F30" s="130">
        <v>4</v>
      </c>
      <c r="G30" s="130">
        <v>4</v>
      </c>
      <c r="H30" s="130">
        <v>4</v>
      </c>
      <c r="I30" s="130">
        <v>4</v>
      </c>
      <c r="J30" s="130">
        <v>4</v>
      </c>
      <c r="K30" s="130">
        <v>4</v>
      </c>
      <c r="L30" s="130">
        <v>4</v>
      </c>
      <c r="M30" s="130">
        <v>3</v>
      </c>
      <c r="N30" s="130">
        <v>3</v>
      </c>
      <c r="O30" s="129" t="s">
        <v>134</v>
      </c>
    </row>
    <row r="31" spans="1:16">
      <c r="A31" s="129">
        <v>10</v>
      </c>
      <c r="B31" s="130">
        <v>31</v>
      </c>
      <c r="C31" s="129" t="s">
        <v>135</v>
      </c>
      <c r="D31" s="129" t="s">
        <v>86</v>
      </c>
      <c r="E31" s="129" t="s">
        <v>97</v>
      </c>
      <c r="F31" s="130">
        <v>3</v>
      </c>
      <c r="G31" s="130">
        <v>3</v>
      </c>
      <c r="H31" s="130">
        <v>3</v>
      </c>
      <c r="I31" s="130">
        <v>3</v>
      </c>
      <c r="J31" s="130">
        <v>3</v>
      </c>
      <c r="K31" s="130">
        <v>3</v>
      </c>
      <c r="L31" s="130">
        <v>3</v>
      </c>
      <c r="M31" s="130">
        <v>3</v>
      </c>
      <c r="N31" s="130">
        <v>3</v>
      </c>
      <c r="O31" s="129" t="s">
        <v>620</v>
      </c>
    </row>
    <row r="32" spans="1:16">
      <c r="A32" s="129">
        <v>11</v>
      </c>
      <c r="B32" s="130">
        <v>39</v>
      </c>
      <c r="C32" s="129" t="s">
        <v>135</v>
      </c>
      <c r="D32" s="129" t="s">
        <v>84</v>
      </c>
      <c r="E32" s="129" t="s">
        <v>97</v>
      </c>
      <c r="F32" s="130">
        <v>3</v>
      </c>
      <c r="G32" s="130">
        <v>3</v>
      </c>
      <c r="H32" s="130">
        <v>3</v>
      </c>
      <c r="I32" s="130">
        <v>3</v>
      </c>
      <c r="J32" s="130">
        <v>3</v>
      </c>
      <c r="K32" s="130">
        <v>4</v>
      </c>
      <c r="L32" s="130">
        <v>3</v>
      </c>
      <c r="M32" s="130">
        <v>3</v>
      </c>
      <c r="N32" s="130">
        <v>3</v>
      </c>
      <c r="O32" s="129" t="s">
        <v>621</v>
      </c>
    </row>
    <row r="33" spans="1:15">
      <c r="A33" s="129">
        <v>12</v>
      </c>
      <c r="B33" s="130">
        <v>45</v>
      </c>
      <c r="C33" s="129" t="s">
        <v>135</v>
      </c>
      <c r="D33" s="129" t="s">
        <v>84</v>
      </c>
      <c r="E33" s="129" t="s">
        <v>97</v>
      </c>
      <c r="F33" s="130">
        <v>3</v>
      </c>
      <c r="G33" s="130">
        <v>3</v>
      </c>
      <c r="H33" s="130">
        <v>3</v>
      </c>
      <c r="I33" s="130">
        <v>3</v>
      </c>
      <c r="J33" s="130">
        <v>3</v>
      </c>
      <c r="K33" s="130">
        <v>3</v>
      </c>
      <c r="L33" s="130">
        <v>4</v>
      </c>
      <c r="M33" s="130">
        <v>4</v>
      </c>
      <c r="N33" s="130">
        <v>4</v>
      </c>
      <c r="O33" s="129" t="s">
        <v>622</v>
      </c>
    </row>
    <row r="34" spans="1:15">
      <c r="A34" s="129">
        <v>13</v>
      </c>
      <c r="B34" s="130">
        <v>40</v>
      </c>
      <c r="C34" s="129" t="s">
        <v>131</v>
      </c>
      <c r="D34" s="129" t="s">
        <v>86</v>
      </c>
      <c r="E34" s="129" t="s">
        <v>97</v>
      </c>
      <c r="F34" s="130">
        <v>3</v>
      </c>
      <c r="G34" s="130">
        <v>4</v>
      </c>
      <c r="H34" s="130">
        <v>4</v>
      </c>
      <c r="I34" s="130">
        <v>4</v>
      </c>
      <c r="J34" s="130">
        <v>4</v>
      </c>
      <c r="K34" s="130">
        <v>4</v>
      </c>
      <c r="L34" s="130">
        <v>3</v>
      </c>
      <c r="M34" s="130">
        <v>3</v>
      </c>
      <c r="N34" s="130">
        <v>3</v>
      </c>
      <c r="O34" s="129" t="s">
        <v>623</v>
      </c>
    </row>
    <row r="35" spans="1:15">
      <c r="A35" s="129">
        <v>14</v>
      </c>
      <c r="B35" s="130">
        <v>39</v>
      </c>
      <c r="C35" s="129" t="s">
        <v>131</v>
      </c>
      <c r="D35" s="129" t="s">
        <v>86</v>
      </c>
      <c r="E35" s="129" t="s">
        <v>97</v>
      </c>
      <c r="F35" s="130">
        <v>3</v>
      </c>
      <c r="G35" s="130">
        <v>3</v>
      </c>
      <c r="H35" s="130">
        <v>3</v>
      </c>
      <c r="I35" s="130">
        <v>3</v>
      </c>
      <c r="J35" s="130">
        <v>3</v>
      </c>
      <c r="K35" s="130">
        <v>4</v>
      </c>
      <c r="L35" s="130">
        <v>4</v>
      </c>
      <c r="M35" s="130">
        <v>4</v>
      </c>
      <c r="N35" s="130">
        <v>4</v>
      </c>
      <c r="O35" s="129" t="s">
        <v>624</v>
      </c>
    </row>
    <row r="36" spans="1:15">
      <c r="A36" s="129">
        <v>15</v>
      </c>
      <c r="B36" s="130">
        <v>40</v>
      </c>
      <c r="C36" s="129" t="s">
        <v>131</v>
      </c>
      <c r="D36" s="129" t="s">
        <v>86</v>
      </c>
      <c r="E36" s="129" t="s">
        <v>97</v>
      </c>
      <c r="F36" s="130">
        <v>4</v>
      </c>
      <c r="G36" s="130">
        <v>4</v>
      </c>
      <c r="H36" s="130">
        <v>4</v>
      </c>
      <c r="I36" s="130">
        <v>4</v>
      </c>
      <c r="J36" s="130">
        <v>4</v>
      </c>
      <c r="K36" s="130">
        <v>4</v>
      </c>
      <c r="L36" s="130">
        <v>4</v>
      </c>
      <c r="M36" s="130">
        <v>4</v>
      </c>
      <c r="N36" s="130">
        <v>4</v>
      </c>
      <c r="O36" s="129" t="s">
        <v>323</v>
      </c>
    </row>
    <row r="37" spans="1:15">
      <c r="A37" s="129">
        <v>16</v>
      </c>
      <c r="B37" s="130">
        <v>35</v>
      </c>
      <c r="C37" s="129" t="s">
        <v>131</v>
      </c>
      <c r="D37" s="129" t="s">
        <v>86</v>
      </c>
      <c r="E37" s="129" t="s">
        <v>97</v>
      </c>
      <c r="F37" s="130">
        <v>3</v>
      </c>
      <c r="G37" s="130">
        <v>3</v>
      </c>
      <c r="H37" s="130">
        <v>3</v>
      </c>
      <c r="I37" s="130">
        <v>3</v>
      </c>
      <c r="J37" s="130">
        <v>3</v>
      </c>
      <c r="K37" s="130">
        <v>3</v>
      </c>
      <c r="L37" s="130">
        <v>3</v>
      </c>
      <c r="M37" s="130">
        <v>3</v>
      </c>
      <c r="N37" s="130">
        <v>3</v>
      </c>
      <c r="O37" s="129" t="s">
        <v>22</v>
      </c>
    </row>
    <row r="38" spans="1:15">
      <c r="A38" s="129">
        <v>17</v>
      </c>
      <c r="B38" s="130">
        <v>49</v>
      </c>
      <c r="C38" s="129" t="s">
        <v>131</v>
      </c>
      <c r="D38" s="129" t="s">
        <v>84</v>
      </c>
      <c r="E38" s="129" t="s">
        <v>97</v>
      </c>
      <c r="F38" s="130">
        <v>3</v>
      </c>
      <c r="G38" s="130">
        <v>3</v>
      </c>
      <c r="H38" s="130">
        <v>3</v>
      </c>
      <c r="I38" s="130">
        <v>3</v>
      </c>
      <c r="J38" s="130">
        <v>3</v>
      </c>
      <c r="K38" s="130">
        <v>3</v>
      </c>
      <c r="L38" s="130">
        <v>3</v>
      </c>
      <c r="M38" s="130">
        <v>3</v>
      </c>
      <c r="N38" s="130">
        <v>3</v>
      </c>
      <c r="O38" s="129" t="s">
        <v>625</v>
      </c>
    </row>
    <row r="39" spans="1:15">
      <c r="A39" s="129">
        <v>18</v>
      </c>
      <c r="B39" s="130">
        <v>52</v>
      </c>
      <c r="C39" s="129" t="s">
        <v>135</v>
      </c>
      <c r="D39" s="129" t="s">
        <v>84</v>
      </c>
      <c r="E39" s="129" t="s">
        <v>97</v>
      </c>
      <c r="F39" s="130">
        <v>3</v>
      </c>
      <c r="G39" s="130">
        <v>4</v>
      </c>
      <c r="H39" s="130">
        <v>3</v>
      </c>
      <c r="I39" s="130">
        <v>2</v>
      </c>
      <c r="J39" s="130">
        <v>3</v>
      </c>
      <c r="K39" s="130">
        <v>3</v>
      </c>
      <c r="L39" s="130">
        <v>4</v>
      </c>
      <c r="M39" s="130">
        <v>4</v>
      </c>
      <c r="N39" s="130">
        <v>4</v>
      </c>
      <c r="O39" s="129" t="s">
        <v>148</v>
      </c>
    </row>
    <row r="40" spans="1:15">
      <c r="A40" s="129">
        <v>19</v>
      </c>
      <c r="B40" s="130">
        <v>29</v>
      </c>
      <c r="C40" s="129" t="s">
        <v>131</v>
      </c>
      <c r="D40" s="129" t="s">
        <v>86</v>
      </c>
      <c r="E40" s="129" t="s">
        <v>97</v>
      </c>
      <c r="F40" s="130">
        <v>3</v>
      </c>
      <c r="G40" s="130">
        <v>3</v>
      </c>
      <c r="H40" s="130">
        <v>3</v>
      </c>
      <c r="I40" s="130">
        <v>3</v>
      </c>
      <c r="J40" s="130">
        <v>3</v>
      </c>
      <c r="K40" s="130">
        <v>3</v>
      </c>
      <c r="L40" s="130">
        <v>3</v>
      </c>
      <c r="M40" s="130">
        <v>3</v>
      </c>
      <c r="N40" s="130">
        <v>3</v>
      </c>
      <c r="O40" s="129" t="s">
        <v>134</v>
      </c>
    </row>
    <row r="41" spans="1:15">
      <c r="A41" s="129">
        <v>20</v>
      </c>
      <c r="B41" s="130">
        <v>42</v>
      </c>
      <c r="C41" s="129" t="s">
        <v>131</v>
      </c>
      <c r="D41" s="129" t="s">
        <v>86</v>
      </c>
      <c r="E41" s="129" t="s">
        <v>97</v>
      </c>
      <c r="F41" s="130">
        <v>3</v>
      </c>
      <c r="G41" s="130">
        <v>3</v>
      </c>
      <c r="H41" s="130">
        <v>3</v>
      </c>
      <c r="I41" s="130">
        <v>3</v>
      </c>
      <c r="J41" s="130">
        <v>3</v>
      </c>
      <c r="K41" s="130">
        <v>3</v>
      </c>
      <c r="L41" s="130">
        <v>3</v>
      </c>
      <c r="M41" s="130">
        <v>3</v>
      </c>
      <c r="N41" s="130">
        <v>3</v>
      </c>
      <c r="O41" s="129" t="s">
        <v>626</v>
      </c>
    </row>
    <row r="42" spans="1:15">
      <c r="A42" s="129">
        <v>21</v>
      </c>
      <c r="B42" s="130">
        <v>39</v>
      </c>
      <c r="C42" s="129" t="s">
        <v>135</v>
      </c>
      <c r="D42" s="129" t="s">
        <v>86</v>
      </c>
      <c r="E42" s="129" t="s">
        <v>97</v>
      </c>
      <c r="F42" s="130">
        <v>3</v>
      </c>
      <c r="G42" s="130">
        <v>3</v>
      </c>
      <c r="H42" s="130">
        <v>3</v>
      </c>
      <c r="I42" s="130">
        <v>3</v>
      </c>
      <c r="J42" s="130">
        <v>3</v>
      </c>
      <c r="K42" s="130">
        <v>4</v>
      </c>
      <c r="L42" s="130">
        <v>3</v>
      </c>
      <c r="M42" s="130">
        <v>3</v>
      </c>
      <c r="N42" s="130">
        <v>3</v>
      </c>
      <c r="O42" s="129" t="s">
        <v>192</v>
      </c>
    </row>
    <row r="43" spans="1:15">
      <c r="A43" s="129">
        <v>22</v>
      </c>
      <c r="B43" s="130">
        <v>39</v>
      </c>
      <c r="C43" s="129" t="s">
        <v>135</v>
      </c>
      <c r="D43" s="129" t="s">
        <v>88</v>
      </c>
      <c r="E43" s="129" t="s">
        <v>97</v>
      </c>
      <c r="F43" s="130">
        <v>3</v>
      </c>
      <c r="G43" s="130">
        <v>3</v>
      </c>
      <c r="H43" s="130">
        <v>3</v>
      </c>
      <c r="I43" s="130">
        <v>3</v>
      </c>
      <c r="J43" s="130">
        <v>3</v>
      </c>
      <c r="K43" s="130">
        <v>3</v>
      </c>
      <c r="L43" s="130">
        <v>3</v>
      </c>
      <c r="M43" s="130">
        <v>3</v>
      </c>
      <c r="N43" s="130">
        <v>3</v>
      </c>
      <c r="O43" s="129" t="s">
        <v>627</v>
      </c>
    </row>
    <row r="44" spans="1:15">
      <c r="A44" s="129">
        <v>23</v>
      </c>
      <c r="B44" s="130">
        <v>36</v>
      </c>
      <c r="C44" s="129" t="s">
        <v>135</v>
      </c>
      <c r="D44" s="129" t="s">
        <v>88</v>
      </c>
      <c r="E44" s="129" t="s">
        <v>97</v>
      </c>
      <c r="F44" s="130">
        <v>4</v>
      </c>
      <c r="G44" s="130">
        <v>4</v>
      </c>
      <c r="H44" s="130">
        <v>4</v>
      </c>
      <c r="I44" s="130">
        <v>4</v>
      </c>
      <c r="J44" s="130">
        <v>4</v>
      </c>
      <c r="K44" s="130">
        <v>4</v>
      </c>
      <c r="L44" s="130">
        <v>4</v>
      </c>
      <c r="M44" s="130">
        <v>4</v>
      </c>
      <c r="N44" s="130">
        <v>4</v>
      </c>
      <c r="O44" s="129" t="s">
        <v>134</v>
      </c>
    </row>
    <row r="45" spans="1:15">
      <c r="A45" s="129">
        <v>24</v>
      </c>
      <c r="B45" s="130">
        <v>50</v>
      </c>
      <c r="C45" s="129" t="s">
        <v>135</v>
      </c>
      <c r="D45" s="129" t="s">
        <v>84</v>
      </c>
      <c r="E45" s="129" t="s">
        <v>97</v>
      </c>
      <c r="F45" s="130">
        <v>4</v>
      </c>
      <c r="G45" s="130">
        <v>4</v>
      </c>
      <c r="H45" s="130">
        <v>4</v>
      </c>
      <c r="I45" s="130">
        <v>4</v>
      </c>
      <c r="J45" s="130">
        <v>4</v>
      </c>
      <c r="K45" s="130">
        <v>4</v>
      </c>
      <c r="L45" s="130">
        <v>4</v>
      </c>
      <c r="M45" s="130">
        <v>4</v>
      </c>
      <c r="N45" s="130">
        <v>4</v>
      </c>
      <c r="O45" s="129" t="s">
        <v>134</v>
      </c>
    </row>
    <row r="46" spans="1:15">
      <c r="A46" s="129">
        <v>25</v>
      </c>
      <c r="B46" s="130">
        <v>40</v>
      </c>
      <c r="C46" s="129" t="s">
        <v>131</v>
      </c>
      <c r="D46" s="129" t="s">
        <v>88</v>
      </c>
      <c r="E46" s="129" t="s">
        <v>97</v>
      </c>
      <c r="F46" s="130">
        <v>4</v>
      </c>
      <c r="G46" s="130">
        <v>4</v>
      </c>
      <c r="H46" s="130">
        <v>4</v>
      </c>
      <c r="I46" s="130">
        <v>4</v>
      </c>
      <c r="J46" s="130">
        <v>4</v>
      </c>
      <c r="K46" s="130">
        <v>4</v>
      </c>
      <c r="L46" s="130">
        <v>4</v>
      </c>
      <c r="M46" s="130">
        <v>4</v>
      </c>
      <c r="N46" s="130">
        <v>4</v>
      </c>
      <c r="O46" s="129" t="s">
        <v>134</v>
      </c>
    </row>
    <row r="47" spans="1:15">
      <c r="A47" s="129">
        <v>26</v>
      </c>
      <c r="B47" s="130">
        <v>52</v>
      </c>
      <c r="C47" s="129" t="s">
        <v>131</v>
      </c>
      <c r="D47" s="129" t="s">
        <v>88</v>
      </c>
      <c r="E47" s="129" t="s">
        <v>97</v>
      </c>
      <c r="F47" s="130">
        <v>4</v>
      </c>
      <c r="G47" s="130">
        <v>4</v>
      </c>
      <c r="H47" s="130">
        <v>4</v>
      </c>
      <c r="I47" s="130">
        <v>4</v>
      </c>
      <c r="J47" s="130">
        <v>4</v>
      </c>
      <c r="K47" s="130">
        <v>4</v>
      </c>
      <c r="L47" s="130">
        <v>4</v>
      </c>
      <c r="M47" s="130">
        <v>4</v>
      </c>
      <c r="N47" s="130">
        <v>4</v>
      </c>
      <c r="O47" s="129" t="s">
        <v>134</v>
      </c>
    </row>
    <row r="48" spans="1:15">
      <c r="A48" s="129">
        <v>27</v>
      </c>
      <c r="B48" s="130">
        <v>42</v>
      </c>
      <c r="C48" s="129" t="s">
        <v>131</v>
      </c>
      <c r="D48" s="129" t="s">
        <v>88</v>
      </c>
      <c r="E48" s="129" t="s">
        <v>97</v>
      </c>
      <c r="F48" s="130">
        <v>4</v>
      </c>
      <c r="G48" s="130">
        <v>4</v>
      </c>
      <c r="H48" s="130">
        <v>4</v>
      </c>
      <c r="I48" s="130">
        <v>4</v>
      </c>
      <c r="J48" s="130">
        <v>4</v>
      </c>
      <c r="K48" s="130">
        <v>4</v>
      </c>
      <c r="L48" s="130">
        <v>4</v>
      </c>
      <c r="M48" s="130">
        <v>4</v>
      </c>
      <c r="N48" s="130">
        <v>4</v>
      </c>
      <c r="O48" s="129" t="s">
        <v>134</v>
      </c>
    </row>
    <row r="49" spans="1:15">
      <c r="A49" s="129">
        <v>28</v>
      </c>
      <c r="B49" s="130">
        <v>53</v>
      </c>
      <c r="C49" s="129" t="s">
        <v>135</v>
      </c>
      <c r="D49" s="129" t="s">
        <v>84</v>
      </c>
      <c r="E49" s="129" t="s">
        <v>97</v>
      </c>
      <c r="F49" s="130">
        <v>4</v>
      </c>
      <c r="G49" s="130">
        <v>4</v>
      </c>
      <c r="H49" s="130">
        <v>4</v>
      </c>
      <c r="I49" s="130">
        <v>4</v>
      </c>
      <c r="J49" s="130">
        <v>4</v>
      </c>
      <c r="K49" s="130">
        <v>4</v>
      </c>
      <c r="L49" s="130">
        <v>4</v>
      </c>
      <c r="M49" s="130">
        <v>4</v>
      </c>
      <c r="N49" s="130">
        <v>4</v>
      </c>
      <c r="O49" s="129" t="s">
        <v>134</v>
      </c>
    </row>
    <row r="50" spans="1:15">
      <c r="A50" s="129">
        <v>29</v>
      </c>
      <c r="B50" s="130">
        <v>41</v>
      </c>
      <c r="C50" s="129" t="s">
        <v>131</v>
      </c>
      <c r="D50" s="129" t="s">
        <v>137</v>
      </c>
      <c r="E50" s="129" t="s">
        <v>97</v>
      </c>
      <c r="F50" s="130">
        <v>4</v>
      </c>
      <c r="G50" s="130">
        <v>4</v>
      </c>
      <c r="H50" s="130">
        <v>4</v>
      </c>
      <c r="I50" s="130">
        <v>4</v>
      </c>
      <c r="J50" s="130">
        <v>4</v>
      </c>
      <c r="K50" s="130">
        <v>4</v>
      </c>
      <c r="L50" s="130">
        <v>4</v>
      </c>
      <c r="M50" s="130">
        <v>4</v>
      </c>
      <c r="N50" s="130">
        <v>4</v>
      </c>
      <c r="O50" s="129" t="s">
        <v>134</v>
      </c>
    </row>
    <row r="51" spans="1:15">
      <c r="A51" s="129">
        <v>30</v>
      </c>
      <c r="B51" s="130">
        <v>46</v>
      </c>
      <c r="C51" s="129" t="s">
        <v>131</v>
      </c>
      <c r="D51" s="129" t="s">
        <v>86</v>
      </c>
      <c r="E51" s="129" t="s">
        <v>97</v>
      </c>
      <c r="F51" s="130">
        <v>4</v>
      </c>
      <c r="G51" s="130">
        <v>4</v>
      </c>
      <c r="H51" s="130">
        <v>4</v>
      </c>
      <c r="I51" s="130">
        <v>4</v>
      </c>
      <c r="J51" s="130">
        <v>4</v>
      </c>
      <c r="K51" s="130">
        <v>4</v>
      </c>
      <c r="L51" s="130">
        <v>4</v>
      </c>
      <c r="M51" s="130">
        <v>4</v>
      </c>
      <c r="N51" s="130">
        <v>4</v>
      </c>
      <c r="O51" s="129" t="s">
        <v>134</v>
      </c>
    </row>
    <row r="52" spans="1:15">
      <c r="A52" s="129">
        <v>31</v>
      </c>
      <c r="B52" s="130">
        <v>27</v>
      </c>
      <c r="C52" s="129" t="s">
        <v>135</v>
      </c>
      <c r="D52" s="129" t="s">
        <v>84</v>
      </c>
      <c r="E52" s="129" t="s">
        <v>97</v>
      </c>
      <c r="F52" s="130">
        <v>4</v>
      </c>
      <c r="G52" s="130">
        <v>4</v>
      </c>
      <c r="H52" s="130">
        <v>4</v>
      </c>
      <c r="I52" s="130">
        <v>4</v>
      </c>
      <c r="J52" s="130">
        <v>4</v>
      </c>
      <c r="K52" s="130">
        <v>4</v>
      </c>
      <c r="L52" s="130">
        <v>4</v>
      </c>
      <c r="M52" s="130">
        <v>4</v>
      </c>
      <c r="N52" s="130">
        <v>4</v>
      </c>
      <c r="O52" s="129" t="s">
        <v>141</v>
      </c>
    </row>
    <row r="53" spans="1:15">
      <c r="A53" s="129">
        <v>32</v>
      </c>
      <c r="B53" s="130">
        <v>37</v>
      </c>
      <c r="C53" s="129" t="s">
        <v>135</v>
      </c>
      <c r="D53" s="129" t="s">
        <v>88</v>
      </c>
      <c r="E53" s="129" t="s">
        <v>97</v>
      </c>
      <c r="F53" s="130">
        <v>4</v>
      </c>
      <c r="G53" s="130">
        <v>4</v>
      </c>
      <c r="H53" s="130">
        <v>4</v>
      </c>
      <c r="I53" s="130">
        <v>4</v>
      </c>
      <c r="J53" s="130">
        <v>4</v>
      </c>
      <c r="K53" s="130">
        <v>4</v>
      </c>
      <c r="L53" s="130">
        <v>4</v>
      </c>
      <c r="M53" s="130">
        <v>4</v>
      </c>
      <c r="N53" s="130">
        <v>4</v>
      </c>
      <c r="O53" s="129" t="s">
        <v>134</v>
      </c>
    </row>
    <row r="54" spans="1:15">
      <c r="A54" s="129">
        <v>33</v>
      </c>
      <c r="B54" s="130">
        <v>52</v>
      </c>
      <c r="C54" s="129" t="s">
        <v>135</v>
      </c>
      <c r="D54" s="129" t="s">
        <v>84</v>
      </c>
      <c r="E54" s="129" t="s">
        <v>97</v>
      </c>
      <c r="F54" s="130">
        <v>4</v>
      </c>
      <c r="G54" s="130">
        <v>4</v>
      </c>
      <c r="H54" s="130">
        <v>4</v>
      </c>
      <c r="I54" s="130">
        <v>4</v>
      </c>
      <c r="J54" s="130">
        <v>4</v>
      </c>
      <c r="K54" s="130">
        <v>4</v>
      </c>
      <c r="L54" s="130">
        <v>4</v>
      </c>
      <c r="M54" s="130">
        <v>4</v>
      </c>
      <c r="N54" s="130">
        <v>4</v>
      </c>
      <c r="O54" s="129" t="s">
        <v>134</v>
      </c>
    </row>
    <row r="55" spans="1:15">
      <c r="A55" s="129">
        <v>34</v>
      </c>
      <c r="B55" s="130">
        <v>32</v>
      </c>
      <c r="C55" s="129" t="s">
        <v>131</v>
      </c>
      <c r="D55" s="129" t="s">
        <v>88</v>
      </c>
      <c r="E55" s="129" t="s">
        <v>98</v>
      </c>
      <c r="F55" s="130">
        <v>3</v>
      </c>
      <c r="G55" s="130">
        <v>4</v>
      </c>
      <c r="H55" s="130">
        <v>4</v>
      </c>
      <c r="I55" s="130">
        <v>4</v>
      </c>
      <c r="J55" s="130">
        <v>4</v>
      </c>
      <c r="K55" s="130">
        <v>4</v>
      </c>
      <c r="L55" s="130">
        <v>4</v>
      </c>
      <c r="M55" s="130">
        <v>4</v>
      </c>
      <c r="N55" s="130">
        <v>4</v>
      </c>
      <c r="O55" s="129" t="s">
        <v>628</v>
      </c>
    </row>
    <row r="56" spans="1:15">
      <c r="A56" s="129">
        <v>35</v>
      </c>
      <c r="B56" s="130">
        <v>38</v>
      </c>
      <c r="C56" s="129" t="s">
        <v>131</v>
      </c>
      <c r="D56" s="129" t="s">
        <v>86</v>
      </c>
      <c r="E56" s="129" t="s">
        <v>98</v>
      </c>
      <c r="F56" s="130">
        <v>3</v>
      </c>
      <c r="G56" s="130">
        <v>3</v>
      </c>
      <c r="H56" s="130">
        <v>3</v>
      </c>
      <c r="I56" s="130">
        <v>3</v>
      </c>
      <c r="J56" s="130">
        <v>3</v>
      </c>
      <c r="K56" s="130">
        <v>3</v>
      </c>
      <c r="L56" s="130">
        <v>3</v>
      </c>
      <c r="M56" s="130">
        <v>2</v>
      </c>
      <c r="N56" s="130">
        <v>3</v>
      </c>
      <c r="O56" s="129" t="s">
        <v>629</v>
      </c>
    </row>
    <row r="57" spans="1:15">
      <c r="A57" s="129">
        <v>36</v>
      </c>
      <c r="B57" s="130">
        <v>28</v>
      </c>
      <c r="C57" s="129" t="s">
        <v>131</v>
      </c>
      <c r="D57" s="129" t="s">
        <v>88</v>
      </c>
      <c r="E57" s="129" t="s">
        <v>98</v>
      </c>
      <c r="F57" s="130">
        <v>4</v>
      </c>
      <c r="G57" s="130">
        <v>4</v>
      </c>
      <c r="H57" s="130">
        <v>4</v>
      </c>
      <c r="I57" s="130">
        <v>4</v>
      </c>
      <c r="J57" s="130">
        <v>4</v>
      </c>
      <c r="K57" s="130">
        <v>4</v>
      </c>
      <c r="L57" s="130">
        <v>4</v>
      </c>
      <c r="M57" s="130">
        <v>2</v>
      </c>
      <c r="N57" s="130">
        <v>3</v>
      </c>
      <c r="O57" s="129" t="s">
        <v>630</v>
      </c>
    </row>
    <row r="58" spans="1:15">
      <c r="A58" s="129">
        <v>37</v>
      </c>
      <c r="B58" s="130">
        <v>36</v>
      </c>
      <c r="C58" s="129" t="s">
        <v>131</v>
      </c>
      <c r="D58" s="129" t="s">
        <v>86</v>
      </c>
      <c r="E58" s="129" t="s">
        <v>98</v>
      </c>
      <c r="F58" s="130">
        <v>3</v>
      </c>
      <c r="G58" s="130">
        <v>3</v>
      </c>
      <c r="H58" s="130">
        <v>3</v>
      </c>
      <c r="I58" s="130">
        <v>3</v>
      </c>
      <c r="J58" s="130">
        <v>3</v>
      </c>
      <c r="K58" s="130">
        <v>3</v>
      </c>
      <c r="L58" s="130">
        <v>3</v>
      </c>
      <c r="M58" s="130">
        <v>3</v>
      </c>
      <c r="N58" s="130">
        <v>3</v>
      </c>
      <c r="O58" s="129" t="s">
        <v>631</v>
      </c>
    </row>
    <row r="59" spans="1:15">
      <c r="A59" s="129">
        <v>38</v>
      </c>
      <c r="B59" s="130">
        <v>35</v>
      </c>
      <c r="C59" s="129" t="s">
        <v>131</v>
      </c>
      <c r="D59" s="129" t="s">
        <v>86</v>
      </c>
      <c r="E59" s="129" t="s">
        <v>98</v>
      </c>
      <c r="F59" s="130">
        <v>4</v>
      </c>
      <c r="G59" s="130">
        <v>4</v>
      </c>
      <c r="H59" s="130">
        <v>4</v>
      </c>
      <c r="I59" s="130">
        <v>4</v>
      </c>
      <c r="J59" s="130">
        <v>4</v>
      </c>
      <c r="K59" s="130">
        <v>4</v>
      </c>
      <c r="L59" s="130">
        <v>4</v>
      </c>
      <c r="M59" s="130">
        <v>4</v>
      </c>
      <c r="N59" s="130">
        <v>4</v>
      </c>
      <c r="O59" s="129" t="s">
        <v>632</v>
      </c>
    </row>
    <row r="60" spans="1:15">
      <c r="A60" s="129">
        <v>39</v>
      </c>
      <c r="B60" s="130">
        <v>33</v>
      </c>
      <c r="C60" s="129" t="s">
        <v>135</v>
      </c>
      <c r="D60" s="129" t="s">
        <v>84</v>
      </c>
      <c r="E60" s="129" t="s">
        <v>98</v>
      </c>
      <c r="F60" s="130">
        <v>3</v>
      </c>
      <c r="G60" s="130">
        <v>3</v>
      </c>
      <c r="H60" s="130">
        <v>4</v>
      </c>
      <c r="I60" s="130">
        <v>4</v>
      </c>
      <c r="J60" s="130">
        <v>4</v>
      </c>
      <c r="K60" s="130">
        <v>4</v>
      </c>
      <c r="L60" s="130">
        <v>4</v>
      </c>
      <c r="M60" s="130">
        <v>4</v>
      </c>
      <c r="N60" s="130">
        <v>3</v>
      </c>
      <c r="O60" s="129" t="s">
        <v>180</v>
      </c>
    </row>
    <row r="61" spans="1:15">
      <c r="A61" s="129">
        <v>40</v>
      </c>
      <c r="B61" s="130">
        <v>40</v>
      </c>
      <c r="C61" s="129" t="s">
        <v>131</v>
      </c>
      <c r="D61" s="129" t="s">
        <v>88</v>
      </c>
      <c r="E61" s="129" t="s">
        <v>97</v>
      </c>
      <c r="F61" s="130">
        <v>3</v>
      </c>
      <c r="G61" s="130">
        <v>3</v>
      </c>
      <c r="H61" s="130">
        <v>3</v>
      </c>
      <c r="I61" s="130">
        <v>3</v>
      </c>
      <c r="J61" s="130">
        <v>3</v>
      </c>
      <c r="K61" s="130">
        <v>3</v>
      </c>
      <c r="L61" s="130">
        <v>3</v>
      </c>
      <c r="M61" s="130">
        <v>3</v>
      </c>
      <c r="N61" s="130">
        <v>3</v>
      </c>
      <c r="O61" s="129" t="s">
        <v>22</v>
      </c>
    </row>
    <row r="62" spans="1:15">
      <c r="A62" s="129">
        <v>41</v>
      </c>
      <c r="B62" s="130">
        <v>39</v>
      </c>
      <c r="C62" s="129" t="s">
        <v>131</v>
      </c>
      <c r="D62" s="129" t="s">
        <v>86</v>
      </c>
      <c r="E62" s="129" t="s">
        <v>97</v>
      </c>
      <c r="F62" s="130">
        <v>3</v>
      </c>
      <c r="G62" s="130">
        <v>3</v>
      </c>
      <c r="H62" s="130">
        <v>3</v>
      </c>
      <c r="I62" s="130">
        <v>3</v>
      </c>
      <c r="J62" s="130">
        <v>3</v>
      </c>
      <c r="K62" s="130">
        <v>3</v>
      </c>
      <c r="L62" s="130">
        <v>3</v>
      </c>
      <c r="M62" s="130">
        <v>3</v>
      </c>
      <c r="N62" s="130">
        <v>3</v>
      </c>
      <c r="O62" s="129" t="s">
        <v>633</v>
      </c>
    </row>
    <row r="63" spans="1:15">
      <c r="A63" s="129">
        <v>42</v>
      </c>
      <c r="B63" s="130">
        <v>35</v>
      </c>
      <c r="C63" s="129" t="s">
        <v>135</v>
      </c>
      <c r="D63" s="129" t="s">
        <v>88</v>
      </c>
      <c r="E63" s="129" t="s">
        <v>98</v>
      </c>
      <c r="F63" s="130">
        <v>3</v>
      </c>
      <c r="G63" s="130">
        <v>3</v>
      </c>
      <c r="H63" s="130">
        <v>3</v>
      </c>
      <c r="I63" s="130">
        <v>3</v>
      </c>
      <c r="J63" s="130">
        <v>3</v>
      </c>
      <c r="K63" s="130">
        <v>3</v>
      </c>
      <c r="L63" s="130">
        <v>3</v>
      </c>
      <c r="M63" s="130">
        <v>3</v>
      </c>
      <c r="N63" s="130">
        <v>3</v>
      </c>
      <c r="O63" s="129" t="s">
        <v>634</v>
      </c>
    </row>
    <row r="64" spans="1:15">
      <c r="A64" s="129">
        <v>43</v>
      </c>
      <c r="B64" s="130">
        <v>26</v>
      </c>
      <c r="C64" s="129" t="s">
        <v>135</v>
      </c>
      <c r="D64" s="129" t="s">
        <v>88</v>
      </c>
      <c r="E64" s="129" t="s">
        <v>133</v>
      </c>
      <c r="F64" s="130">
        <v>3</v>
      </c>
      <c r="G64" s="130">
        <v>3</v>
      </c>
      <c r="H64" s="130">
        <v>3</v>
      </c>
      <c r="I64" s="130">
        <v>3</v>
      </c>
      <c r="J64" s="130">
        <v>3</v>
      </c>
      <c r="K64" s="130">
        <v>3</v>
      </c>
      <c r="L64" s="130">
        <v>3</v>
      </c>
      <c r="M64" s="130">
        <v>3</v>
      </c>
      <c r="N64" s="130">
        <v>4</v>
      </c>
      <c r="O64" s="129" t="s">
        <v>635</v>
      </c>
    </row>
    <row r="65" spans="1:15">
      <c r="A65" s="129">
        <v>44</v>
      </c>
      <c r="B65" s="130">
        <v>30</v>
      </c>
      <c r="C65" s="129" t="s">
        <v>131</v>
      </c>
      <c r="D65" s="129" t="s">
        <v>86</v>
      </c>
      <c r="E65" s="129" t="s">
        <v>133</v>
      </c>
      <c r="F65" s="130">
        <v>4</v>
      </c>
      <c r="G65" s="130">
        <v>4</v>
      </c>
      <c r="H65" s="130">
        <v>4</v>
      </c>
      <c r="I65" s="130">
        <v>4</v>
      </c>
      <c r="J65" s="130">
        <v>4</v>
      </c>
      <c r="K65" s="130">
        <v>4</v>
      </c>
      <c r="L65" s="130">
        <v>4</v>
      </c>
      <c r="M65" s="130">
        <v>4</v>
      </c>
      <c r="N65" s="130">
        <v>4</v>
      </c>
      <c r="O65" s="129" t="s">
        <v>147</v>
      </c>
    </row>
    <row r="66" spans="1:15">
      <c r="A66" s="129">
        <v>45</v>
      </c>
      <c r="B66" s="130">
        <v>29</v>
      </c>
      <c r="C66" s="129" t="s">
        <v>131</v>
      </c>
      <c r="D66" s="129" t="s">
        <v>86</v>
      </c>
      <c r="E66" s="129" t="s">
        <v>133</v>
      </c>
      <c r="F66" s="130">
        <v>4</v>
      </c>
      <c r="G66" s="130">
        <v>4</v>
      </c>
      <c r="H66" s="130">
        <v>4</v>
      </c>
      <c r="I66" s="130">
        <v>4</v>
      </c>
      <c r="J66" s="130">
        <v>4</v>
      </c>
      <c r="K66" s="130">
        <v>4</v>
      </c>
      <c r="L66" s="130">
        <v>4</v>
      </c>
      <c r="M66" s="130">
        <v>4</v>
      </c>
      <c r="N66" s="130">
        <v>4</v>
      </c>
      <c r="O66" s="129" t="s">
        <v>636</v>
      </c>
    </row>
    <row r="67" spans="1:15">
      <c r="A67" s="129">
        <v>46</v>
      </c>
      <c r="B67" s="130">
        <v>30</v>
      </c>
      <c r="C67" s="129" t="s">
        <v>131</v>
      </c>
      <c r="D67" s="129" t="s">
        <v>86</v>
      </c>
      <c r="E67" s="129" t="s">
        <v>98</v>
      </c>
      <c r="F67" s="130">
        <v>4</v>
      </c>
      <c r="G67" s="130">
        <v>4</v>
      </c>
      <c r="H67" s="130">
        <v>4</v>
      </c>
      <c r="I67" s="130">
        <v>4</v>
      </c>
      <c r="J67" s="130">
        <v>4</v>
      </c>
      <c r="K67" s="130">
        <v>4</v>
      </c>
      <c r="L67" s="130">
        <v>4</v>
      </c>
      <c r="M67" s="130">
        <v>4</v>
      </c>
      <c r="N67" s="130">
        <v>4</v>
      </c>
      <c r="O67" s="129" t="s">
        <v>22</v>
      </c>
    </row>
    <row r="68" spans="1:15">
      <c r="A68" s="129">
        <v>47</v>
      </c>
      <c r="B68" s="130">
        <v>36</v>
      </c>
      <c r="C68" s="129" t="s">
        <v>131</v>
      </c>
      <c r="D68" s="129" t="s">
        <v>86</v>
      </c>
      <c r="E68" s="129" t="s">
        <v>98</v>
      </c>
      <c r="F68" s="130">
        <v>3</v>
      </c>
      <c r="G68" s="130">
        <v>3</v>
      </c>
      <c r="H68" s="130">
        <v>3</v>
      </c>
      <c r="I68" s="130">
        <v>3</v>
      </c>
      <c r="J68" s="130">
        <v>3</v>
      </c>
      <c r="K68" s="130">
        <v>3</v>
      </c>
      <c r="L68" s="130">
        <v>3</v>
      </c>
      <c r="M68" s="130">
        <v>3</v>
      </c>
      <c r="N68" s="130">
        <v>3</v>
      </c>
      <c r="O68" s="129" t="s">
        <v>160</v>
      </c>
    </row>
    <row r="69" spans="1:15">
      <c r="A69" s="129">
        <v>48</v>
      </c>
      <c r="B69" s="130">
        <v>44</v>
      </c>
      <c r="C69" s="129" t="s">
        <v>131</v>
      </c>
      <c r="D69" s="129" t="s">
        <v>84</v>
      </c>
      <c r="E69" s="129" t="s">
        <v>98</v>
      </c>
      <c r="F69" s="130">
        <v>3</v>
      </c>
      <c r="G69" s="130">
        <v>3</v>
      </c>
      <c r="H69" s="130">
        <v>4</v>
      </c>
      <c r="I69" s="130">
        <v>3</v>
      </c>
      <c r="J69" s="130">
        <v>3</v>
      </c>
      <c r="K69" s="130">
        <v>4</v>
      </c>
      <c r="L69" s="130">
        <v>3</v>
      </c>
      <c r="M69" s="130">
        <v>4</v>
      </c>
      <c r="N69" s="130">
        <v>3</v>
      </c>
      <c r="O69" s="129" t="s">
        <v>637</v>
      </c>
    </row>
    <row r="70" spans="1:15">
      <c r="A70" s="129">
        <v>49</v>
      </c>
      <c r="B70" s="130">
        <v>38</v>
      </c>
      <c r="C70" s="129" t="s">
        <v>131</v>
      </c>
      <c r="D70" s="129" t="s">
        <v>88</v>
      </c>
      <c r="E70" s="129" t="s">
        <v>98</v>
      </c>
      <c r="F70" s="130">
        <v>3</v>
      </c>
      <c r="G70" s="130">
        <v>3</v>
      </c>
      <c r="H70" s="130">
        <v>3</v>
      </c>
      <c r="I70" s="130">
        <v>3</v>
      </c>
      <c r="J70" s="130">
        <v>3</v>
      </c>
      <c r="K70" s="130">
        <v>3</v>
      </c>
      <c r="L70" s="130">
        <v>3</v>
      </c>
      <c r="M70" s="130">
        <v>2</v>
      </c>
      <c r="N70" s="130">
        <v>3</v>
      </c>
      <c r="O70" s="129" t="s">
        <v>638</v>
      </c>
    </row>
    <row r="71" spans="1:15">
      <c r="A71" s="129">
        <v>50</v>
      </c>
      <c r="B71" s="130">
        <v>32</v>
      </c>
      <c r="C71" s="129" t="s">
        <v>131</v>
      </c>
      <c r="D71" s="129" t="s">
        <v>86</v>
      </c>
      <c r="E71" s="129" t="s">
        <v>98</v>
      </c>
      <c r="F71" s="130">
        <v>4</v>
      </c>
      <c r="G71" s="130">
        <v>4</v>
      </c>
      <c r="H71" s="130">
        <v>4</v>
      </c>
      <c r="I71" s="130">
        <v>4</v>
      </c>
      <c r="J71" s="130">
        <v>4</v>
      </c>
      <c r="K71" s="130">
        <v>4</v>
      </c>
      <c r="L71" s="130">
        <v>4</v>
      </c>
      <c r="M71" s="130">
        <v>4</v>
      </c>
      <c r="N71" s="130">
        <v>4</v>
      </c>
      <c r="O71" s="129" t="s">
        <v>639</v>
      </c>
    </row>
    <row r="72" spans="1:15">
      <c r="A72" s="129">
        <v>51</v>
      </c>
      <c r="B72" s="130">
        <v>37</v>
      </c>
      <c r="C72" s="129" t="s">
        <v>131</v>
      </c>
      <c r="D72" s="129" t="s">
        <v>88</v>
      </c>
      <c r="E72" s="129" t="s">
        <v>97</v>
      </c>
      <c r="F72" s="130">
        <v>3</v>
      </c>
      <c r="G72" s="130">
        <v>3</v>
      </c>
      <c r="H72" s="130">
        <v>3</v>
      </c>
      <c r="I72" s="130">
        <v>3</v>
      </c>
      <c r="J72" s="130">
        <v>3</v>
      </c>
      <c r="K72" s="130">
        <v>3</v>
      </c>
      <c r="L72" s="130">
        <v>3</v>
      </c>
      <c r="M72" s="130">
        <v>3</v>
      </c>
      <c r="N72" s="130">
        <v>3</v>
      </c>
      <c r="O72" s="129" t="s">
        <v>640</v>
      </c>
    </row>
    <row r="73" spans="1:15">
      <c r="A73" s="129">
        <v>52</v>
      </c>
      <c r="B73" s="130">
        <v>31</v>
      </c>
      <c r="C73" s="129" t="s">
        <v>131</v>
      </c>
      <c r="D73" s="129" t="s">
        <v>86</v>
      </c>
      <c r="E73" s="129" t="s">
        <v>98</v>
      </c>
      <c r="F73" s="130">
        <v>3</v>
      </c>
      <c r="G73" s="130">
        <v>3</v>
      </c>
      <c r="H73" s="130">
        <v>3</v>
      </c>
      <c r="I73" s="130">
        <v>3</v>
      </c>
      <c r="J73" s="130">
        <v>3</v>
      </c>
      <c r="K73" s="130">
        <v>3</v>
      </c>
      <c r="L73" s="130">
        <v>3</v>
      </c>
      <c r="M73" s="130">
        <v>3</v>
      </c>
      <c r="N73" s="130">
        <v>3</v>
      </c>
      <c r="O73" s="129" t="s">
        <v>641</v>
      </c>
    </row>
    <row r="74" spans="1:15">
      <c r="A74" s="129">
        <v>53</v>
      </c>
      <c r="B74" s="130">
        <v>29</v>
      </c>
      <c r="C74" s="129" t="s">
        <v>131</v>
      </c>
      <c r="D74" s="129" t="s">
        <v>86</v>
      </c>
      <c r="E74" s="129" t="s">
        <v>98</v>
      </c>
      <c r="F74" s="130">
        <v>3</v>
      </c>
      <c r="G74" s="130">
        <v>3</v>
      </c>
      <c r="H74" s="130">
        <v>3</v>
      </c>
      <c r="I74" s="130">
        <v>3</v>
      </c>
      <c r="J74" s="130">
        <v>4</v>
      </c>
      <c r="K74" s="130">
        <v>3</v>
      </c>
      <c r="L74" s="130">
        <v>3</v>
      </c>
      <c r="M74" s="130">
        <v>3</v>
      </c>
      <c r="N74" s="130">
        <v>2</v>
      </c>
      <c r="O74" s="129" t="s">
        <v>642</v>
      </c>
    </row>
    <row r="75" spans="1:15">
      <c r="A75" s="129">
        <v>54</v>
      </c>
      <c r="B75" s="130">
        <v>29</v>
      </c>
      <c r="C75" s="129" t="s">
        <v>131</v>
      </c>
      <c r="D75" s="129" t="s">
        <v>86</v>
      </c>
      <c r="E75" s="129" t="s">
        <v>98</v>
      </c>
      <c r="F75" s="130">
        <v>3</v>
      </c>
      <c r="G75" s="130">
        <v>3</v>
      </c>
      <c r="H75" s="130">
        <v>3</v>
      </c>
      <c r="I75" s="130">
        <v>3</v>
      </c>
      <c r="J75" s="130">
        <v>4</v>
      </c>
      <c r="K75" s="130">
        <v>3</v>
      </c>
      <c r="L75" s="130">
        <v>3</v>
      </c>
      <c r="M75" s="130">
        <v>3</v>
      </c>
      <c r="N75" s="130">
        <v>2</v>
      </c>
      <c r="O75" s="129" t="s">
        <v>642</v>
      </c>
    </row>
    <row r="76" spans="1:15">
      <c r="A76" s="129">
        <v>55</v>
      </c>
      <c r="B76" s="130">
        <v>40</v>
      </c>
      <c r="C76" s="129" t="s">
        <v>131</v>
      </c>
      <c r="D76" s="129" t="s">
        <v>88</v>
      </c>
      <c r="E76" s="129" t="s">
        <v>98</v>
      </c>
      <c r="F76" s="130">
        <v>3</v>
      </c>
      <c r="G76" s="130">
        <v>3</v>
      </c>
      <c r="H76" s="130">
        <v>3</v>
      </c>
      <c r="I76" s="130">
        <v>3</v>
      </c>
      <c r="J76" s="130">
        <v>3</v>
      </c>
      <c r="K76" s="130">
        <v>3</v>
      </c>
      <c r="L76" s="130">
        <v>3</v>
      </c>
      <c r="M76" s="130">
        <v>3</v>
      </c>
      <c r="N76" s="130">
        <v>3</v>
      </c>
      <c r="O76" s="129" t="s">
        <v>186</v>
      </c>
    </row>
    <row r="77" spans="1:15">
      <c r="A77" s="129">
        <v>56</v>
      </c>
      <c r="B77" s="130">
        <v>40</v>
      </c>
      <c r="C77" s="129" t="s">
        <v>131</v>
      </c>
      <c r="D77" s="129" t="s">
        <v>88</v>
      </c>
      <c r="E77" s="129" t="s">
        <v>98</v>
      </c>
      <c r="F77" s="130">
        <v>3</v>
      </c>
      <c r="G77" s="130">
        <v>3</v>
      </c>
      <c r="H77" s="130">
        <v>3</v>
      </c>
      <c r="I77" s="130">
        <v>3</v>
      </c>
      <c r="J77" s="130">
        <v>3</v>
      </c>
      <c r="K77" s="130">
        <v>3</v>
      </c>
      <c r="L77" s="130">
        <v>3</v>
      </c>
      <c r="M77" s="130">
        <v>3</v>
      </c>
      <c r="N77" s="130">
        <v>3</v>
      </c>
      <c r="O77" s="129" t="s">
        <v>220</v>
      </c>
    </row>
  </sheetData>
  <mergeCells count="4">
    <mergeCell ref="D1:K1"/>
    <mergeCell ref="D2:K2"/>
    <mergeCell ref="A4:D4"/>
    <mergeCell ref="A20:N2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7"/>
  <dimension ref="A1:P80"/>
  <sheetViews>
    <sheetView topLeftCell="E56" zoomScale="83" zoomScaleNormal="83" workbookViewId="0">
      <selection activeCell="O73" sqref="O73"/>
    </sheetView>
  </sheetViews>
  <sheetFormatPr defaultColWidth="9" defaultRowHeight="14.4"/>
  <cols>
    <col min="1" max="1" width="6.44140625" customWidth="1"/>
    <col min="2" max="2" width="19.6640625" customWidth="1"/>
    <col min="3" max="3" width="21.33203125" customWidth="1"/>
    <col min="4" max="4" width="17.44140625" customWidth="1"/>
    <col min="5" max="5" width="21.6640625" customWidth="1"/>
    <col min="14" max="14" width="8.88671875" customWidth="1"/>
    <col min="15" max="15" width="75.6640625" customWidth="1"/>
  </cols>
  <sheetData>
    <row r="1" spans="1:11" ht="18">
      <c r="A1" s="1"/>
      <c r="B1" s="1"/>
      <c r="C1" s="1"/>
      <c r="D1" s="174" t="s">
        <v>234</v>
      </c>
      <c r="E1" s="174"/>
      <c r="F1" s="174"/>
      <c r="G1" s="174"/>
      <c r="H1" s="174"/>
      <c r="I1" s="174"/>
      <c r="J1" s="174"/>
      <c r="K1" s="174"/>
    </row>
    <row r="2" spans="1:11" ht="18">
      <c r="A2" s="1"/>
      <c r="B2" s="1"/>
      <c r="C2" s="1"/>
      <c r="D2" s="174" t="s">
        <v>237</v>
      </c>
      <c r="E2" s="174"/>
      <c r="F2" s="174"/>
      <c r="G2" s="174"/>
      <c r="H2" s="174"/>
      <c r="I2" s="174"/>
      <c r="J2" s="174"/>
      <c r="K2" s="174"/>
    </row>
    <row r="3" spans="1:11">
      <c r="A3" s="2"/>
      <c r="B3" s="2"/>
      <c r="C3" s="2"/>
      <c r="D3" s="2"/>
      <c r="E3" s="2"/>
      <c r="F3" s="2"/>
      <c r="G3" s="2"/>
      <c r="H3" s="2"/>
      <c r="I3" s="2"/>
      <c r="J3" s="2"/>
      <c r="K3" s="2"/>
    </row>
    <row r="4" spans="1:11" ht="15.6">
      <c r="A4" s="170" t="s">
        <v>196</v>
      </c>
      <c r="B4" s="170"/>
      <c r="C4" s="170"/>
      <c r="D4" s="170"/>
      <c r="E4" s="2"/>
      <c r="F4" s="2"/>
      <c r="G4" s="2"/>
      <c r="H4" s="2"/>
      <c r="I4" s="2"/>
      <c r="J4" s="2"/>
      <c r="K4" s="2"/>
    </row>
    <row r="5" spans="1:11">
      <c r="A5" s="6" t="s">
        <v>68</v>
      </c>
      <c r="B5" s="6" t="s">
        <v>69</v>
      </c>
      <c r="C5" s="6" t="s">
        <v>70</v>
      </c>
      <c r="D5" s="6" t="s">
        <v>71</v>
      </c>
      <c r="E5" s="6" t="s">
        <v>150</v>
      </c>
    </row>
    <row r="6" spans="1:11">
      <c r="A6" s="7">
        <v>1</v>
      </c>
      <c r="B6" s="8" t="s">
        <v>74</v>
      </c>
      <c r="C6" s="9" t="s">
        <v>75</v>
      </c>
      <c r="D6" s="10">
        <f>COUNTIF(C22:C1000,"Laki-Laki")</f>
        <v>8</v>
      </c>
      <c r="E6" s="11">
        <f>+D6/33</f>
        <v>0.24242424242424243</v>
      </c>
    </row>
    <row r="7" spans="1:11">
      <c r="A7" s="12"/>
      <c r="B7" s="13"/>
      <c r="C7" s="14" t="s">
        <v>77</v>
      </c>
      <c r="D7" s="12">
        <f>COUNTIF(C22:C1000,"Perempuan")</f>
        <v>51</v>
      </c>
      <c r="E7" s="11">
        <f>+D7/33</f>
        <v>1.5454545454545454</v>
      </c>
    </row>
    <row r="8" spans="1:11">
      <c r="A8" s="12">
        <v>2</v>
      </c>
      <c r="B8" s="13" t="s">
        <v>79</v>
      </c>
      <c r="C8" s="14" t="s">
        <v>80</v>
      </c>
      <c r="D8" s="12">
        <f>COUNTIF(D22:D1000,"SD Kebawah")</f>
        <v>0</v>
      </c>
      <c r="E8" s="11">
        <f t="shared" ref="E8:E18" si="0">+D8/33</f>
        <v>0</v>
      </c>
    </row>
    <row r="9" spans="1:11">
      <c r="A9" s="12"/>
      <c r="B9" s="13"/>
      <c r="C9" s="14" t="s">
        <v>82</v>
      </c>
      <c r="D9" s="12">
        <f>COUNTIF(D22:D1000,"SLTP")</f>
        <v>0</v>
      </c>
      <c r="E9" s="11">
        <f t="shared" si="0"/>
        <v>0</v>
      </c>
    </row>
    <row r="10" spans="1:11">
      <c r="A10" s="12"/>
      <c r="B10" s="13"/>
      <c r="C10" s="14" t="s">
        <v>84</v>
      </c>
      <c r="D10" s="12">
        <f>COUNTIF(D22:D1000,"SLTA")</f>
        <v>0</v>
      </c>
      <c r="E10" s="11">
        <f t="shared" si="0"/>
        <v>0</v>
      </c>
    </row>
    <row r="11" spans="1:11">
      <c r="A11" s="12"/>
      <c r="B11" s="13"/>
      <c r="C11" s="14" t="s">
        <v>86</v>
      </c>
      <c r="D11" s="12">
        <f>COUNTIF(D22:D1000,"D1 - D3 - D4")</f>
        <v>6</v>
      </c>
      <c r="E11" s="11">
        <f t="shared" si="0"/>
        <v>0.18181818181818182</v>
      </c>
    </row>
    <row r="12" spans="1:11">
      <c r="A12" s="12"/>
      <c r="B12" s="13"/>
      <c r="C12" s="14" t="s">
        <v>88</v>
      </c>
      <c r="D12" s="12">
        <f>COUNTIF(D22:D1000,"S-1")</f>
        <v>48</v>
      </c>
      <c r="E12" s="11">
        <f t="shared" si="0"/>
        <v>1.4545454545454546</v>
      </c>
    </row>
    <row r="13" spans="1:11">
      <c r="A13" s="12"/>
      <c r="B13" s="13"/>
      <c r="C13" s="14" t="s">
        <v>89</v>
      </c>
      <c r="D13" s="12">
        <f>COUNTIF(D22:D1000,"S-2 ke atas")</f>
        <v>5</v>
      </c>
      <c r="E13" s="11">
        <f t="shared" si="0"/>
        <v>0.15151515151515152</v>
      </c>
    </row>
    <row r="14" spans="1:11">
      <c r="A14" s="12">
        <v>3</v>
      </c>
      <c r="B14" s="13" t="s">
        <v>91</v>
      </c>
      <c r="C14" s="4" t="s">
        <v>97</v>
      </c>
      <c r="D14" s="15">
        <f>COUNTIF(E22:E1000,"Instansi Pemkab Sleman")</f>
        <v>43</v>
      </c>
      <c r="E14" s="11">
        <f t="shared" si="0"/>
        <v>1.303030303030303</v>
      </c>
    </row>
    <row r="15" spans="1:11">
      <c r="A15" s="16"/>
      <c r="B15" s="17"/>
      <c r="C15" s="4" t="s">
        <v>98</v>
      </c>
      <c r="D15" s="15">
        <f>COUNTIF(E22:E1000,"Pegawai Swasta")</f>
        <v>10</v>
      </c>
      <c r="E15" s="11">
        <f t="shared" si="0"/>
        <v>0.30303030303030304</v>
      </c>
    </row>
    <row r="16" spans="1:11">
      <c r="A16" s="16"/>
      <c r="B16" s="17"/>
      <c r="C16" s="4" t="s">
        <v>99</v>
      </c>
      <c r="D16" s="15">
        <f>COUNTIF(E22:E1000,"Akademisi")</f>
        <v>0</v>
      </c>
      <c r="E16" s="11">
        <f t="shared" si="0"/>
        <v>0</v>
      </c>
    </row>
    <row r="17" spans="1:16">
      <c r="A17" s="12"/>
      <c r="B17" s="13"/>
      <c r="C17" s="4" t="s">
        <v>100</v>
      </c>
      <c r="D17" s="15">
        <f>COUNTIF(E22:E1000,"Masyarakat")</f>
        <v>1</v>
      </c>
      <c r="E17" s="11">
        <f t="shared" si="0"/>
        <v>3.0303030303030304E-2</v>
      </c>
    </row>
    <row r="18" spans="1:16">
      <c r="A18" s="12"/>
      <c r="B18" s="13"/>
      <c r="C18" s="14" t="s">
        <v>95</v>
      </c>
      <c r="D18" s="15">
        <f>COUNTIF(E22:E1000,"Lainnya")</f>
        <v>5</v>
      </c>
      <c r="E18" s="11">
        <f t="shared" si="0"/>
        <v>0.15151515151515152</v>
      </c>
    </row>
    <row r="19" spans="1:16">
      <c r="A19" s="97"/>
      <c r="B19" s="121"/>
      <c r="C19" s="98"/>
      <c r="D19" s="122"/>
      <c r="E19" s="123"/>
      <c r="F19" s="5">
        <f>AVERAGE(F22:F1000)</f>
        <v>3.5254237288135593</v>
      </c>
      <c r="G19" s="5">
        <f t="shared" ref="G19:N19" si="1">AVERAGE(G22:G1000)</f>
        <v>3.5762711864406778</v>
      </c>
      <c r="H19" s="5">
        <f t="shared" si="1"/>
        <v>3.6101694915254239</v>
      </c>
      <c r="I19" s="5">
        <f t="shared" si="1"/>
        <v>3.5762711864406778</v>
      </c>
      <c r="J19" s="5">
        <f t="shared" si="1"/>
        <v>3.406779661016949</v>
      </c>
      <c r="K19" s="5">
        <f t="shared" si="1"/>
        <v>3.5593220338983049</v>
      </c>
      <c r="L19" s="5">
        <f t="shared" si="1"/>
        <v>3.6779661016949152</v>
      </c>
      <c r="M19" s="5">
        <f t="shared" si="1"/>
        <v>3.5593220338983049</v>
      </c>
      <c r="N19" s="5">
        <f t="shared" si="1"/>
        <v>3.5593220338983049</v>
      </c>
    </row>
    <row r="20" spans="1:16">
      <c r="A20" s="177" t="s">
        <v>124</v>
      </c>
      <c r="B20" s="178"/>
      <c r="C20" s="178"/>
      <c r="D20" s="178"/>
      <c r="E20" s="178"/>
      <c r="F20" s="178"/>
      <c r="G20" s="178"/>
      <c r="H20" s="178"/>
      <c r="I20" s="178"/>
      <c r="J20" s="178"/>
      <c r="K20" s="178"/>
      <c r="L20" s="178"/>
      <c r="M20" s="178"/>
      <c r="N20" s="178"/>
    </row>
    <row r="21" spans="1:16">
      <c r="A21" s="3" t="s">
        <v>125</v>
      </c>
      <c r="B21" s="3" t="s">
        <v>126</v>
      </c>
      <c r="C21" s="3" t="s">
        <v>127</v>
      </c>
      <c r="D21" s="3" t="s">
        <v>128</v>
      </c>
      <c r="E21" s="3" t="s">
        <v>129</v>
      </c>
      <c r="F21" s="3" t="s">
        <v>1</v>
      </c>
      <c r="G21" s="3" t="s">
        <v>4</v>
      </c>
      <c r="H21" s="3" t="s">
        <v>9</v>
      </c>
      <c r="I21" s="3" t="s">
        <v>11</v>
      </c>
      <c r="J21" s="3" t="s">
        <v>12</v>
      </c>
      <c r="K21" s="3" t="s">
        <v>13</v>
      </c>
      <c r="L21" s="3" t="s">
        <v>14</v>
      </c>
      <c r="M21" s="3" t="s">
        <v>15</v>
      </c>
      <c r="N21" s="3" t="s">
        <v>16</v>
      </c>
      <c r="O21" s="3" t="s">
        <v>130</v>
      </c>
      <c r="P21" s="2"/>
    </row>
    <row r="22" spans="1:16">
      <c r="A22">
        <v>1</v>
      </c>
      <c r="B22" s="128">
        <v>51</v>
      </c>
      <c r="C22" t="s">
        <v>131</v>
      </c>
      <c r="D22" t="s">
        <v>137</v>
      </c>
      <c r="E22" t="s">
        <v>97</v>
      </c>
      <c r="F22" s="128">
        <v>4</v>
      </c>
      <c r="G22" s="128">
        <v>4</v>
      </c>
      <c r="H22" s="128">
        <v>4</v>
      </c>
      <c r="I22" s="128">
        <v>4</v>
      </c>
      <c r="J22" s="128">
        <v>3</v>
      </c>
      <c r="K22" s="128">
        <v>4</v>
      </c>
      <c r="L22" s="128">
        <v>4</v>
      </c>
      <c r="M22" s="128">
        <v>4</v>
      </c>
      <c r="N22" s="128">
        <v>4</v>
      </c>
      <c r="O22" s="129" t="s">
        <v>643</v>
      </c>
      <c r="P22" s="2"/>
    </row>
    <row r="23" spans="1:16">
      <c r="A23">
        <v>2</v>
      </c>
      <c r="B23" s="128">
        <v>37</v>
      </c>
      <c r="C23" t="s">
        <v>131</v>
      </c>
      <c r="D23" t="s">
        <v>88</v>
      </c>
      <c r="E23" t="s">
        <v>97</v>
      </c>
      <c r="F23" s="128">
        <v>3</v>
      </c>
      <c r="G23" s="128">
        <v>4</v>
      </c>
      <c r="H23" s="128">
        <v>4</v>
      </c>
      <c r="I23" s="128">
        <v>4</v>
      </c>
      <c r="J23" s="128">
        <v>3</v>
      </c>
      <c r="K23" s="128">
        <v>4</v>
      </c>
      <c r="L23" s="128">
        <v>4</v>
      </c>
      <c r="M23" s="128">
        <v>4</v>
      </c>
      <c r="N23" s="128">
        <v>4</v>
      </c>
      <c r="O23" s="129" t="s">
        <v>134</v>
      </c>
    </row>
    <row r="24" spans="1:16">
      <c r="A24">
        <v>3</v>
      </c>
      <c r="B24" s="128">
        <v>34</v>
      </c>
      <c r="C24" t="s">
        <v>131</v>
      </c>
      <c r="D24" t="s">
        <v>88</v>
      </c>
      <c r="E24" t="s">
        <v>97</v>
      </c>
      <c r="F24" s="128">
        <v>4</v>
      </c>
      <c r="G24" s="128">
        <v>4</v>
      </c>
      <c r="H24" s="128">
        <v>4</v>
      </c>
      <c r="I24" s="128">
        <v>4</v>
      </c>
      <c r="J24" s="128">
        <v>4</v>
      </c>
      <c r="K24" s="128">
        <v>4</v>
      </c>
      <c r="L24" s="128">
        <v>4</v>
      </c>
      <c r="M24" s="128">
        <v>4</v>
      </c>
      <c r="N24" s="128">
        <v>4</v>
      </c>
      <c r="O24" s="129" t="s">
        <v>22</v>
      </c>
    </row>
    <row r="25" spans="1:16">
      <c r="A25">
        <v>4</v>
      </c>
      <c r="B25" s="128">
        <v>34</v>
      </c>
      <c r="C25" t="s">
        <v>131</v>
      </c>
      <c r="D25" t="s">
        <v>88</v>
      </c>
      <c r="E25" t="s">
        <v>97</v>
      </c>
      <c r="F25" s="128">
        <v>4</v>
      </c>
      <c r="G25" s="128">
        <v>4</v>
      </c>
      <c r="H25" s="128">
        <v>4</v>
      </c>
      <c r="I25" s="128">
        <v>4</v>
      </c>
      <c r="J25" s="128">
        <v>4</v>
      </c>
      <c r="K25" s="128">
        <v>4</v>
      </c>
      <c r="L25" s="128">
        <v>4</v>
      </c>
      <c r="M25" s="128">
        <v>4</v>
      </c>
      <c r="N25" s="128">
        <v>4</v>
      </c>
      <c r="O25" s="129" t="s">
        <v>22</v>
      </c>
    </row>
    <row r="26" spans="1:16">
      <c r="A26">
        <v>5</v>
      </c>
      <c r="B26" s="128">
        <v>48</v>
      </c>
      <c r="C26" t="s">
        <v>131</v>
      </c>
      <c r="D26" t="s">
        <v>88</v>
      </c>
      <c r="E26" t="s">
        <v>97</v>
      </c>
      <c r="F26" s="128">
        <v>3</v>
      </c>
      <c r="G26" s="128">
        <v>3</v>
      </c>
      <c r="H26" s="128">
        <v>4</v>
      </c>
      <c r="I26" s="128">
        <v>4</v>
      </c>
      <c r="J26" s="128">
        <v>3</v>
      </c>
      <c r="K26" s="128">
        <v>3</v>
      </c>
      <c r="L26" s="128">
        <v>3</v>
      </c>
      <c r="M26" s="128">
        <v>3</v>
      </c>
      <c r="N26" s="128">
        <v>3</v>
      </c>
      <c r="O26" s="129" t="s">
        <v>134</v>
      </c>
    </row>
    <row r="27" spans="1:16">
      <c r="A27">
        <v>6</v>
      </c>
      <c r="B27" s="128">
        <v>46</v>
      </c>
      <c r="C27" t="s">
        <v>131</v>
      </c>
      <c r="D27" t="s">
        <v>88</v>
      </c>
      <c r="E27" t="s">
        <v>97</v>
      </c>
      <c r="F27" s="128">
        <v>4</v>
      </c>
      <c r="G27" s="128">
        <v>4</v>
      </c>
      <c r="H27" s="128">
        <v>4</v>
      </c>
      <c r="I27" s="128">
        <v>4</v>
      </c>
      <c r="J27" s="128">
        <v>4</v>
      </c>
      <c r="K27" s="128">
        <v>4</v>
      </c>
      <c r="L27" s="128">
        <v>4</v>
      </c>
      <c r="M27" s="128">
        <v>4</v>
      </c>
      <c r="N27" s="128">
        <v>4</v>
      </c>
      <c r="O27" s="129" t="s">
        <v>134</v>
      </c>
    </row>
    <row r="28" spans="1:16">
      <c r="A28">
        <v>7</v>
      </c>
      <c r="B28" s="128">
        <v>31</v>
      </c>
      <c r="C28" t="s">
        <v>131</v>
      </c>
      <c r="D28" t="s">
        <v>88</v>
      </c>
      <c r="E28" t="s">
        <v>133</v>
      </c>
      <c r="F28" s="128">
        <v>4</v>
      </c>
      <c r="G28" s="128">
        <v>4</v>
      </c>
      <c r="H28" s="128">
        <v>4</v>
      </c>
      <c r="I28" s="128">
        <v>4</v>
      </c>
      <c r="J28" s="128">
        <v>4</v>
      </c>
      <c r="K28" s="128">
        <v>4</v>
      </c>
      <c r="L28" s="128">
        <v>4</v>
      </c>
      <c r="M28" s="128">
        <v>4</v>
      </c>
      <c r="N28" s="128">
        <v>4</v>
      </c>
      <c r="O28" s="129" t="s">
        <v>22</v>
      </c>
    </row>
    <row r="29" spans="1:16">
      <c r="A29">
        <v>8</v>
      </c>
      <c r="B29" s="128">
        <v>31</v>
      </c>
      <c r="C29" t="s">
        <v>131</v>
      </c>
      <c r="D29" t="s">
        <v>88</v>
      </c>
      <c r="E29" t="s">
        <v>97</v>
      </c>
      <c r="F29" s="128">
        <v>4</v>
      </c>
      <c r="G29" s="128">
        <v>4</v>
      </c>
      <c r="H29" s="128">
        <v>4</v>
      </c>
      <c r="I29" s="128">
        <v>4</v>
      </c>
      <c r="J29" s="128">
        <v>3</v>
      </c>
      <c r="K29" s="128">
        <v>3</v>
      </c>
      <c r="L29" s="128">
        <v>4</v>
      </c>
      <c r="M29" s="128">
        <v>3</v>
      </c>
      <c r="N29" s="128">
        <v>3</v>
      </c>
      <c r="O29" s="129" t="s">
        <v>134</v>
      </c>
    </row>
    <row r="30" spans="1:16">
      <c r="A30">
        <v>9</v>
      </c>
      <c r="B30" s="128">
        <v>37</v>
      </c>
      <c r="C30" t="s">
        <v>131</v>
      </c>
      <c r="D30" t="s">
        <v>88</v>
      </c>
      <c r="E30" t="s">
        <v>97</v>
      </c>
      <c r="F30" s="128">
        <v>3</v>
      </c>
      <c r="G30" s="128">
        <v>4</v>
      </c>
      <c r="H30" s="128">
        <v>4</v>
      </c>
      <c r="I30" s="128">
        <v>4</v>
      </c>
      <c r="J30" s="128">
        <v>4</v>
      </c>
      <c r="K30" s="128">
        <v>4</v>
      </c>
      <c r="L30" s="128">
        <v>4</v>
      </c>
      <c r="M30" s="128">
        <v>4</v>
      </c>
      <c r="N30" s="128">
        <v>4</v>
      </c>
      <c r="O30" s="129" t="s">
        <v>193</v>
      </c>
    </row>
    <row r="31" spans="1:16">
      <c r="A31">
        <v>10</v>
      </c>
      <c r="B31" s="128">
        <v>39</v>
      </c>
      <c r="C31" t="s">
        <v>131</v>
      </c>
      <c r="D31" t="s">
        <v>137</v>
      </c>
      <c r="E31" t="s">
        <v>97</v>
      </c>
      <c r="F31" s="128">
        <v>4</v>
      </c>
      <c r="G31" s="128">
        <v>4</v>
      </c>
      <c r="H31" s="128">
        <v>4</v>
      </c>
      <c r="I31" s="128">
        <v>4</v>
      </c>
      <c r="J31" s="128">
        <v>3</v>
      </c>
      <c r="K31" s="128">
        <v>4</v>
      </c>
      <c r="L31" s="128">
        <v>4</v>
      </c>
      <c r="M31" s="128">
        <v>4</v>
      </c>
      <c r="N31" s="128">
        <v>4</v>
      </c>
      <c r="O31" s="129" t="s">
        <v>644</v>
      </c>
    </row>
    <row r="32" spans="1:16">
      <c r="A32">
        <v>11</v>
      </c>
      <c r="B32" s="128">
        <v>35</v>
      </c>
      <c r="C32" t="s">
        <v>131</v>
      </c>
      <c r="D32" t="s">
        <v>88</v>
      </c>
      <c r="E32" t="s">
        <v>97</v>
      </c>
      <c r="F32" s="128">
        <v>3</v>
      </c>
      <c r="G32" s="128">
        <v>3</v>
      </c>
      <c r="H32" s="128">
        <v>3</v>
      </c>
      <c r="I32" s="128">
        <v>3</v>
      </c>
      <c r="J32" s="128">
        <v>3</v>
      </c>
      <c r="K32" s="128">
        <v>3</v>
      </c>
      <c r="L32" s="128">
        <v>3</v>
      </c>
      <c r="M32" s="128">
        <v>3</v>
      </c>
      <c r="N32" s="128">
        <v>3</v>
      </c>
      <c r="O32" s="129" t="s">
        <v>134</v>
      </c>
    </row>
    <row r="33" spans="1:15">
      <c r="A33">
        <v>12</v>
      </c>
      <c r="B33" s="128">
        <v>40</v>
      </c>
      <c r="C33" t="s">
        <v>131</v>
      </c>
      <c r="D33" t="s">
        <v>88</v>
      </c>
      <c r="E33" t="s">
        <v>97</v>
      </c>
      <c r="F33" s="128">
        <v>3</v>
      </c>
      <c r="G33" s="128">
        <v>3</v>
      </c>
      <c r="H33" s="128">
        <v>3</v>
      </c>
      <c r="I33" s="128">
        <v>3</v>
      </c>
      <c r="J33" s="128">
        <v>3</v>
      </c>
      <c r="K33" s="128">
        <v>3</v>
      </c>
      <c r="L33" s="128">
        <v>3</v>
      </c>
      <c r="M33" s="128">
        <v>3</v>
      </c>
      <c r="N33" s="128">
        <v>3</v>
      </c>
      <c r="O33" s="129" t="s">
        <v>134</v>
      </c>
    </row>
    <row r="34" spans="1:15">
      <c r="A34">
        <v>13</v>
      </c>
      <c r="B34" s="128">
        <v>30</v>
      </c>
      <c r="C34" t="s">
        <v>131</v>
      </c>
      <c r="D34" t="s">
        <v>88</v>
      </c>
      <c r="E34" t="s">
        <v>97</v>
      </c>
      <c r="F34" s="128">
        <v>4</v>
      </c>
      <c r="G34" s="128">
        <v>4</v>
      </c>
      <c r="H34" s="128">
        <v>4</v>
      </c>
      <c r="I34" s="128">
        <v>4</v>
      </c>
      <c r="J34" s="128">
        <v>4</v>
      </c>
      <c r="K34" s="128">
        <v>4</v>
      </c>
      <c r="L34" s="128">
        <v>4</v>
      </c>
      <c r="M34" s="128">
        <v>4</v>
      </c>
      <c r="N34" s="128">
        <v>4</v>
      </c>
      <c r="O34" s="129" t="s">
        <v>144</v>
      </c>
    </row>
    <row r="35" spans="1:15">
      <c r="A35">
        <v>14</v>
      </c>
      <c r="B35" s="128">
        <v>41</v>
      </c>
      <c r="C35" t="s">
        <v>131</v>
      </c>
      <c r="D35" t="s">
        <v>88</v>
      </c>
      <c r="E35" t="s">
        <v>97</v>
      </c>
      <c r="F35" s="128">
        <v>3</v>
      </c>
      <c r="G35" s="128">
        <v>4</v>
      </c>
      <c r="H35" s="128">
        <v>3</v>
      </c>
      <c r="I35" s="128">
        <v>3</v>
      </c>
      <c r="J35" s="128">
        <v>3</v>
      </c>
      <c r="K35" s="128">
        <v>4</v>
      </c>
      <c r="L35" s="128">
        <v>3</v>
      </c>
      <c r="M35" s="128">
        <v>3</v>
      </c>
      <c r="N35" s="128">
        <v>3</v>
      </c>
      <c r="O35" s="129" t="s">
        <v>645</v>
      </c>
    </row>
    <row r="36" spans="1:15">
      <c r="A36">
        <v>15</v>
      </c>
      <c r="B36" s="128">
        <v>40</v>
      </c>
      <c r="C36" t="s">
        <v>131</v>
      </c>
      <c r="D36" t="s">
        <v>88</v>
      </c>
      <c r="E36" t="s">
        <v>97</v>
      </c>
      <c r="F36" s="128">
        <v>3</v>
      </c>
      <c r="G36" s="128">
        <v>3</v>
      </c>
      <c r="H36" s="128">
        <v>3</v>
      </c>
      <c r="I36" s="128">
        <v>3</v>
      </c>
      <c r="J36" s="128">
        <v>3</v>
      </c>
      <c r="K36" s="128">
        <v>3</v>
      </c>
      <c r="L36" s="128">
        <v>3</v>
      </c>
      <c r="M36" s="128">
        <v>3</v>
      </c>
      <c r="N36" s="128">
        <v>3</v>
      </c>
      <c r="O36" s="129" t="s">
        <v>22</v>
      </c>
    </row>
    <row r="37" spans="1:15">
      <c r="A37">
        <v>16</v>
      </c>
      <c r="B37" s="128">
        <v>45</v>
      </c>
      <c r="C37" t="s">
        <v>135</v>
      </c>
      <c r="D37" t="s">
        <v>137</v>
      </c>
      <c r="E37" t="s">
        <v>97</v>
      </c>
      <c r="F37" s="128">
        <v>4</v>
      </c>
      <c r="G37" s="128">
        <v>4</v>
      </c>
      <c r="H37" s="128">
        <v>4</v>
      </c>
      <c r="I37" s="128">
        <v>4</v>
      </c>
      <c r="J37" s="128">
        <v>4</v>
      </c>
      <c r="K37" s="128">
        <v>4</v>
      </c>
      <c r="L37" s="128">
        <v>4</v>
      </c>
      <c r="M37" s="128">
        <v>4</v>
      </c>
      <c r="N37" s="128">
        <v>4</v>
      </c>
      <c r="O37" s="129" t="s">
        <v>144</v>
      </c>
    </row>
    <row r="38" spans="1:15">
      <c r="A38">
        <v>17</v>
      </c>
      <c r="B38" s="128">
        <v>38</v>
      </c>
      <c r="C38" t="s">
        <v>131</v>
      </c>
      <c r="D38" t="s">
        <v>88</v>
      </c>
      <c r="E38" t="s">
        <v>97</v>
      </c>
      <c r="F38" s="128">
        <v>3</v>
      </c>
      <c r="G38" s="128">
        <v>3</v>
      </c>
      <c r="H38" s="128">
        <v>3</v>
      </c>
      <c r="I38" s="128">
        <v>3</v>
      </c>
      <c r="J38" s="128">
        <v>3</v>
      </c>
      <c r="K38" s="128">
        <v>3</v>
      </c>
      <c r="L38" s="128">
        <v>3</v>
      </c>
      <c r="M38" s="128">
        <v>3</v>
      </c>
      <c r="N38" s="128">
        <v>3</v>
      </c>
      <c r="O38" s="129" t="s">
        <v>148</v>
      </c>
    </row>
    <row r="39" spans="1:15">
      <c r="A39">
        <v>18</v>
      </c>
      <c r="B39" s="128">
        <v>39</v>
      </c>
      <c r="C39" t="s">
        <v>131</v>
      </c>
      <c r="D39" t="s">
        <v>88</v>
      </c>
      <c r="E39" t="s">
        <v>97</v>
      </c>
      <c r="F39" s="128">
        <v>3</v>
      </c>
      <c r="G39" s="128">
        <v>3</v>
      </c>
      <c r="H39" s="128">
        <v>3</v>
      </c>
      <c r="I39" s="128">
        <v>3</v>
      </c>
      <c r="J39" s="128">
        <v>3</v>
      </c>
      <c r="K39" s="128">
        <v>3</v>
      </c>
      <c r="L39" s="128">
        <v>3</v>
      </c>
      <c r="M39" s="128">
        <v>3</v>
      </c>
      <c r="N39" s="128">
        <v>3</v>
      </c>
      <c r="O39" s="129" t="s">
        <v>646</v>
      </c>
    </row>
    <row r="40" spans="1:15">
      <c r="A40">
        <v>19</v>
      </c>
      <c r="B40" s="128">
        <v>34</v>
      </c>
      <c r="C40" t="s">
        <v>135</v>
      </c>
      <c r="D40" t="s">
        <v>88</v>
      </c>
      <c r="E40" t="s">
        <v>97</v>
      </c>
      <c r="F40" s="128">
        <v>3</v>
      </c>
      <c r="G40" s="128">
        <v>3</v>
      </c>
      <c r="H40" s="128">
        <v>3</v>
      </c>
      <c r="I40" s="128">
        <v>3</v>
      </c>
      <c r="J40" s="128">
        <v>3</v>
      </c>
      <c r="K40" s="128">
        <v>3</v>
      </c>
      <c r="L40" s="128">
        <v>3</v>
      </c>
      <c r="M40" s="128">
        <v>3</v>
      </c>
      <c r="N40" s="128">
        <v>3</v>
      </c>
      <c r="O40" s="129" t="s">
        <v>145</v>
      </c>
    </row>
    <row r="41" spans="1:15">
      <c r="A41">
        <v>20</v>
      </c>
      <c r="B41" s="128">
        <v>38</v>
      </c>
      <c r="C41" t="s">
        <v>135</v>
      </c>
      <c r="D41" t="s">
        <v>88</v>
      </c>
      <c r="E41" t="s">
        <v>97</v>
      </c>
      <c r="F41" s="128">
        <v>4</v>
      </c>
      <c r="G41" s="128">
        <v>4</v>
      </c>
      <c r="H41" s="128">
        <v>3</v>
      </c>
      <c r="I41" s="128">
        <v>4</v>
      </c>
      <c r="J41" s="128">
        <v>4</v>
      </c>
      <c r="K41" s="128">
        <v>4</v>
      </c>
      <c r="L41" s="128">
        <v>4</v>
      </c>
      <c r="M41" s="128">
        <v>4</v>
      </c>
      <c r="N41" s="128">
        <v>3</v>
      </c>
      <c r="O41" s="129" t="s">
        <v>22</v>
      </c>
    </row>
    <row r="42" spans="1:15">
      <c r="A42">
        <v>21</v>
      </c>
      <c r="B42" s="128">
        <v>38</v>
      </c>
      <c r="C42" t="s">
        <v>131</v>
      </c>
      <c r="D42" t="s">
        <v>88</v>
      </c>
      <c r="E42" t="s">
        <v>97</v>
      </c>
      <c r="F42" s="128">
        <v>3</v>
      </c>
      <c r="G42" s="128">
        <v>3</v>
      </c>
      <c r="H42" s="128">
        <v>3</v>
      </c>
      <c r="I42" s="128">
        <v>3</v>
      </c>
      <c r="J42" s="128">
        <v>3</v>
      </c>
      <c r="K42" s="128">
        <v>3</v>
      </c>
      <c r="L42" s="128">
        <v>3</v>
      </c>
      <c r="M42" s="128">
        <v>3</v>
      </c>
      <c r="N42" s="128">
        <v>3</v>
      </c>
      <c r="O42" s="129" t="s">
        <v>168</v>
      </c>
    </row>
    <row r="43" spans="1:15">
      <c r="A43">
        <v>22</v>
      </c>
      <c r="B43" s="128">
        <v>37</v>
      </c>
      <c r="C43" t="s">
        <v>131</v>
      </c>
      <c r="D43" t="s">
        <v>88</v>
      </c>
      <c r="E43" t="s">
        <v>97</v>
      </c>
      <c r="F43" s="128">
        <v>3</v>
      </c>
      <c r="G43" s="128">
        <v>4</v>
      </c>
      <c r="H43" s="128">
        <v>4</v>
      </c>
      <c r="I43" s="128">
        <v>4</v>
      </c>
      <c r="J43" s="128">
        <v>4</v>
      </c>
      <c r="K43" s="128">
        <v>4</v>
      </c>
      <c r="L43" s="128">
        <v>4</v>
      </c>
      <c r="M43" s="128">
        <v>3</v>
      </c>
      <c r="N43" s="128">
        <v>3</v>
      </c>
      <c r="O43" s="129" t="s">
        <v>134</v>
      </c>
    </row>
    <row r="44" spans="1:15">
      <c r="A44">
        <v>23</v>
      </c>
      <c r="B44" s="128">
        <v>47</v>
      </c>
      <c r="C44" t="s">
        <v>131</v>
      </c>
      <c r="D44" t="s">
        <v>88</v>
      </c>
      <c r="E44" t="s">
        <v>97</v>
      </c>
      <c r="F44" s="128">
        <v>4</v>
      </c>
      <c r="G44" s="128">
        <v>3</v>
      </c>
      <c r="H44" s="128">
        <v>4</v>
      </c>
      <c r="I44" s="128">
        <v>4</v>
      </c>
      <c r="J44" s="128">
        <v>4</v>
      </c>
      <c r="K44" s="128">
        <v>4</v>
      </c>
      <c r="L44" s="128">
        <v>4</v>
      </c>
      <c r="M44" s="128">
        <v>4</v>
      </c>
      <c r="N44" s="128">
        <v>4</v>
      </c>
      <c r="O44" s="129" t="s">
        <v>647</v>
      </c>
    </row>
    <row r="45" spans="1:15">
      <c r="A45">
        <v>24</v>
      </c>
      <c r="B45" s="128">
        <v>52</v>
      </c>
      <c r="C45" t="s">
        <v>131</v>
      </c>
      <c r="D45" t="s">
        <v>88</v>
      </c>
      <c r="E45" t="s">
        <v>97</v>
      </c>
      <c r="F45" s="128">
        <v>4</v>
      </c>
      <c r="G45" s="128">
        <v>4</v>
      </c>
      <c r="H45" s="128">
        <v>4</v>
      </c>
      <c r="I45" s="128">
        <v>3</v>
      </c>
      <c r="J45" s="128">
        <v>4</v>
      </c>
      <c r="K45" s="128">
        <v>4</v>
      </c>
      <c r="L45" s="128">
        <v>4</v>
      </c>
      <c r="M45" s="128">
        <v>4</v>
      </c>
      <c r="N45" s="128">
        <v>4</v>
      </c>
      <c r="O45" s="129" t="s">
        <v>166</v>
      </c>
    </row>
    <row r="46" spans="1:15">
      <c r="A46">
        <v>25</v>
      </c>
      <c r="B46" s="128">
        <v>29</v>
      </c>
      <c r="C46" t="s">
        <v>131</v>
      </c>
      <c r="D46" t="s">
        <v>86</v>
      </c>
      <c r="E46" t="s">
        <v>97</v>
      </c>
      <c r="F46" s="128">
        <v>3</v>
      </c>
      <c r="G46" s="128">
        <v>3</v>
      </c>
      <c r="H46" s="128">
        <v>3</v>
      </c>
      <c r="I46" s="128">
        <v>3</v>
      </c>
      <c r="J46" s="128">
        <v>3</v>
      </c>
      <c r="K46" s="128">
        <v>3</v>
      </c>
      <c r="L46" s="128">
        <v>4</v>
      </c>
      <c r="M46" s="128">
        <v>4</v>
      </c>
      <c r="N46" s="128">
        <v>2</v>
      </c>
      <c r="O46" s="129"/>
    </row>
    <row r="47" spans="1:15">
      <c r="A47">
        <v>26</v>
      </c>
      <c r="B47" s="128">
        <v>44</v>
      </c>
      <c r="C47" t="s">
        <v>135</v>
      </c>
      <c r="D47" t="s">
        <v>86</v>
      </c>
      <c r="E47" t="s">
        <v>97</v>
      </c>
      <c r="F47" s="128">
        <v>3</v>
      </c>
      <c r="G47" s="128">
        <v>4</v>
      </c>
      <c r="H47" s="128">
        <v>4</v>
      </c>
      <c r="I47" s="128">
        <v>3</v>
      </c>
      <c r="J47" s="128">
        <v>3</v>
      </c>
      <c r="K47" s="128">
        <v>3</v>
      </c>
      <c r="L47" s="128">
        <v>4</v>
      </c>
      <c r="M47" s="128">
        <v>3</v>
      </c>
      <c r="N47" s="128">
        <v>3</v>
      </c>
      <c r="O47" s="129" t="s">
        <v>648</v>
      </c>
    </row>
    <row r="48" spans="1:15">
      <c r="A48">
        <v>27</v>
      </c>
      <c r="B48" s="128">
        <v>35</v>
      </c>
      <c r="C48" t="s">
        <v>131</v>
      </c>
      <c r="D48" t="s">
        <v>86</v>
      </c>
      <c r="E48" t="s">
        <v>97</v>
      </c>
      <c r="F48" s="128">
        <v>3</v>
      </c>
      <c r="G48" s="128">
        <v>3</v>
      </c>
      <c r="H48" s="128">
        <v>3</v>
      </c>
      <c r="I48" s="128">
        <v>3</v>
      </c>
      <c r="J48" s="128">
        <v>3</v>
      </c>
      <c r="K48" s="128">
        <v>3</v>
      </c>
      <c r="L48" s="128">
        <v>3</v>
      </c>
      <c r="M48" s="128">
        <v>3</v>
      </c>
      <c r="N48" s="128">
        <v>3</v>
      </c>
      <c r="O48" s="129" t="s">
        <v>22</v>
      </c>
    </row>
    <row r="49" spans="1:15">
      <c r="A49">
        <v>28</v>
      </c>
      <c r="B49" s="128">
        <v>39</v>
      </c>
      <c r="C49" t="s">
        <v>131</v>
      </c>
      <c r="D49" t="s">
        <v>88</v>
      </c>
      <c r="E49" t="s">
        <v>97</v>
      </c>
      <c r="F49" s="128">
        <v>3</v>
      </c>
      <c r="G49" s="128">
        <v>3</v>
      </c>
      <c r="H49" s="128">
        <v>3</v>
      </c>
      <c r="I49" s="128">
        <v>3</v>
      </c>
      <c r="J49" s="128">
        <v>3</v>
      </c>
      <c r="K49" s="128">
        <v>3</v>
      </c>
      <c r="L49" s="128">
        <v>3</v>
      </c>
      <c r="M49" s="128">
        <v>3</v>
      </c>
      <c r="N49" s="128">
        <v>3</v>
      </c>
      <c r="O49" s="129" t="s">
        <v>649</v>
      </c>
    </row>
    <row r="50" spans="1:15">
      <c r="A50">
        <v>29</v>
      </c>
      <c r="B50" s="128">
        <v>49</v>
      </c>
      <c r="C50" t="s">
        <v>131</v>
      </c>
      <c r="D50" t="s">
        <v>86</v>
      </c>
      <c r="E50" t="s">
        <v>97</v>
      </c>
      <c r="F50" s="128">
        <v>3</v>
      </c>
      <c r="G50" s="128">
        <v>4</v>
      </c>
      <c r="H50" s="128">
        <v>4</v>
      </c>
      <c r="I50" s="128">
        <v>4</v>
      </c>
      <c r="J50" s="128">
        <v>4</v>
      </c>
      <c r="K50" s="128">
        <v>4</v>
      </c>
      <c r="L50" s="128">
        <v>4</v>
      </c>
      <c r="M50" s="128">
        <v>4</v>
      </c>
      <c r="N50" s="128">
        <v>4</v>
      </c>
      <c r="O50" s="129" t="s">
        <v>338</v>
      </c>
    </row>
    <row r="51" spans="1:15">
      <c r="A51">
        <v>30</v>
      </c>
      <c r="B51" s="128">
        <v>49</v>
      </c>
      <c r="C51" t="s">
        <v>131</v>
      </c>
      <c r="D51" t="s">
        <v>86</v>
      </c>
      <c r="E51" t="s">
        <v>97</v>
      </c>
      <c r="F51" s="128">
        <v>4</v>
      </c>
      <c r="G51" s="128">
        <v>4</v>
      </c>
      <c r="H51" s="128">
        <v>4</v>
      </c>
      <c r="I51" s="128">
        <v>4</v>
      </c>
      <c r="J51" s="128">
        <v>4</v>
      </c>
      <c r="K51" s="128">
        <v>4</v>
      </c>
      <c r="L51" s="128">
        <v>4</v>
      </c>
      <c r="M51" s="128">
        <v>4</v>
      </c>
      <c r="N51" s="128">
        <v>4</v>
      </c>
      <c r="O51" s="129" t="s">
        <v>210</v>
      </c>
    </row>
    <row r="52" spans="1:15">
      <c r="A52">
        <v>31</v>
      </c>
      <c r="B52" s="128">
        <v>39</v>
      </c>
      <c r="C52" t="s">
        <v>131</v>
      </c>
      <c r="D52" t="s">
        <v>88</v>
      </c>
      <c r="E52" t="s">
        <v>97</v>
      </c>
      <c r="F52" s="128">
        <v>3</v>
      </c>
      <c r="G52" s="128">
        <v>3</v>
      </c>
      <c r="H52" s="128">
        <v>3</v>
      </c>
      <c r="I52" s="128">
        <v>3</v>
      </c>
      <c r="J52" s="128">
        <v>3</v>
      </c>
      <c r="K52" s="128">
        <v>3</v>
      </c>
      <c r="L52" s="128">
        <v>3</v>
      </c>
      <c r="M52" s="128">
        <v>3</v>
      </c>
      <c r="N52" s="128">
        <v>3</v>
      </c>
      <c r="O52" s="129" t="s">
        <v>148</v>
      </c>
    </row>
    <row r="53" spans="1:15">
      <c r="A53">
        <v>32</v>
      </c>
      <c r="B53" s="128">
        <v>57</v>
      </c>
      <c r="C53" t="s">
        <v>131</v>
      </c>
      <c r="D53" t="s">
        <v>86</v>
      </c>
      <c r="E53" t="s">
        <v>97</v>
      </c>
      <c r="F53" s="128">
        <v>3</v>
      </c>
      <c r="G53" s="128">
        <v>3</v>
      </c>
      <c r="H53" s="128">
        <v>3</v>
      </c>
      <c r="I53" s="128">
        <v>4</v>
      </c>
      <c r="J53" s="128">
        <v>3</v>
      </c>
      <c r="K53" s="128">
        <v>3</v>
      </c>
      <c r="L53" s="128">
        <v>4</v>
      </c>
      <c r="M53" s="128">
        <v>3</v>
      </c>
      <c r="N53" s="128">
        <v>3</v>
      </c>
      <c r="O53" s="129" t="s">
        <v>148</v>
      </c>
    </row>
    <row r="54" spans="1:15">
      <c r="A54">
        <v>33</v>
      </c>
      <c r="B54" s="128">
        <v>52</v>
      </c>
      <c r="C54" t="s">
        <v>131</v>
      </c>
      <c r="D54" t="s">
        <v>88</v>
      </c>
      <c r="E54" t="s">
        <v>97</v>
      </c>
      <c r="F54" s="128">
        <v>3</v>
      </c>
      <c r="G54" s="128">
        <v>3</v>
      </c>
      <c r="H54" s="128">
        <v>3</v>
      </c>
      <c r="I54" s="128">
        <v>3</v>
      </c>
      <c r="J54" s="128">
        <v>3</v>
      </c>
      <c r="K54" s="128">
        <v>3</v>
      </c>
      <c r="L54" s="128">
        <v>3</v>
      </c>
      <c r="M54" s="128">
        <v>3</v>
      </c>
      <c r="N54" s="128">
        <v>3</v>
      </c>
      <c r="O54" s="129" t="s">
        <v>180</v>
      </c>
    </row>
    <row r="55" spans="1:15">
      <c r="A55">
        <v>34</v>
      </c>
      <c r="B55" s="128">
        <v>47</v>
      </c>
      <c r="C55" t="s">
        <v>131</v>
      </c>
      <c r="D55" t="s">
        <v>137</v>
      </c>
      <c r="E55" t="s">
        <v>97</v>
      </c>
      <c r="F55" s="128">
        <v>4</v>
      </c>
      <c r="G55" s="128">
        <v>4</v>
      </c>
      <c r="H55" s="128">
        <v>4</v>
      </c>
      <c r="I55" s="128">
        <v>4</v>
      </c>
      <c r="J55" s="128">
        <v>4</v>
      </c>
      <c r="K55" s="128">
        <v>4</v>
      </c>
      <c r="L55" s="128">
        <v>4</v>
      </c>
      <c r="M55" s="128">
        <v>4</v>
      </c>
      <c r="N55" s="128">
        <v>4</v>
      </c>
      <c r="O55" s="129" t="s">
        <v>134</v>
      </c>
    </row>
    <row r="56" spans="1:15">
      <c r="A56">
        <v>35</v>
      </c>
      <c r="B56" s="128">
        <v>34</v>
      </c>
      <c r="C56" t="s">
        <v>131</v>
      </c>
      <c r="D56" t="s">
        <v>88</v>
      </c>
      <c r="E56" t="s">
        <v>97</v>
      </c>
      <c r="F56" s="128">
        <v>3</v>
      </c>
      <c r="G56" s="128">
        <v>3</v>
      </c>
      <c r="H56" s="128">
        <v>3</v>
      </c>
      <c r="I56" s="128">
        <v>3</v>
      </c>
      <c r="J56" s="128">
        <v>3</v>
      </c>
      <c r="K56" s="128">
        <v>3</v>
      </c>
      <c r="L56" s="128">
        <v>3</v>
      </c>
      <c r="M56" s="128">
        <v>4</v>
      </c>
      <c r="N56" s="128">
        <v>4</v>
      </c>
      <c r="O56" s="129" t="s">
        <v>650</v>
      </c>
    </row>
    <row r="57" spans="1:15">
      <c r="A57">
        <v>36</v>
      </c>
      <c r="B57" s="128">
        <v>36</v>
      </c>
      <c r="C57" t="s">
        <v>131</v>
      </c>
      <c r="D57" t="s">
        <v>88</v>
      </c>
      <c r="E57" t="s">
        <v>97</v>
      </c>
      <c r="F57" s="128">
        <v>3</v>
      </c>
      <c r="G57" s="128">
        <v>3</v>
      </c>
      <c r="H57" s="128">
        <v>4</v>
      </c>
      <c r="I57" s="128">
        <v>4</v>
      </c>
      <c r="J57" s="128">
        <v>3</v>
      </c>
      <c r="K57" s="128">
        <v>4</v>
      </c>
      <c r="L57" s="128">
        <v>3</v>
      </c>
      <c r="M57" s="128">
        <v>3</v>
      </c>
      <c r="N57" s="128">
        <v>3</v>
      </c>
      <c r="O57" s="129" t="s">
        <v>145</v>
      </c>
    </row>
    <row r="58" spans="1:15">
      <c r="A58">
        <v>37</v>
      </c>
      <c r="B58" s="128">
        <v>37</v>
      </c>
      <c r="C58" t="s">
        <v>131</v>
      </c>
      <c r="D58" t="s">
        <v>88</v>
      </c>
      <c r="E58" t="s">
        <v>97</v>
      </c>
      <c r="F58" s="128">
        <v>4</v>
      </c>
      <c r="G58" s="128">
        <v>4</v>
      </c>
      <c r="H58" s="128">
        <v>4</v>
      </c>
      <c r="I58" s="128">
        <v>4</v>
      </c>
      <c r="J58" s="128">
        <v>4</v>
      </c>
      <c r="K58" s="128">
        <v>4</v>
      </c>
      <c r="L58" s="128">
        <v>4</v>
      </c>
      <c r="M58" s="128">
        <v>4</v>
      </c>
      <c r="N58" s="128">
        <v>4</v>
      </c>
      <c r="O58" s="129" t="s">
        <v>193</v>
      </c>
    </row>
    <row r="59" spans="1:15">
      <c r="A59">
        <v>38</v>
      </c>
      <c r="B59" s="128">
        <v>37</v>
      </c>
      <c r="C59" t="s">
        <v>131</v>
      </c>
      <c r="D59" t="s">
        <v>88</v>
      </c>
      <c r="E59" t="s">
        <v>97</v>
      </c>
      <c r="F59" s="128">
        <v>4</v>
      </c>
      <c r="G59" s="128">
        <v>4</v>
      </c>
      <c r="H59" s="128">
        <v>4</v>
      </c>
      <c r="I59" s="128">
        <v>4</v>
      </c>
      <c r="J59" s="128">
        <v>4</v>
      </c>
      <c r="K59" s="128">
        <v>4</v>
      </c>
      <c r="L59" s="128">
        <v>4</v>
      </c>
      <c r="M59" s="128">
        <v>4</v>
      </c>
      <c r="N59" s="128">
        <v>4</v>
      </c>
      <c r="O59" s="129" t="s">
        <v>193</v>
      </c>
    </row>
    <row r="60" spans="1:15">
      <c r="A60">
        <v>39</v>
      </c>
      <c r="B60" s="128">
        <v>35</v>
      </c>
      <c r="C60" t="s">
        <v>131</v>
      </c>
      <c r="D60" t="s">
        <v>88</v>
      </c>
      <c r="E60" t="s">
        <v>97</v>
      </c>
      <c r="F60" s="128">
        <v>3</v>
      </c>
      <c r="G60" s="128">
        <v>3</v>
      </c>
      <c r="H60" s="128">
        <v>3</v>
      </c>
      <c r="I60" s="128">
        <v>3</v>
      </c>
      <c r="J60" s="128">
        <v>3</v>
      </c>
      <c r="K60" s="128">
        <v>3</v>
      </c>
      <c r="L60" s="128">
        <v>4</v>
      </c>
      <c r="M60" s="128">
        <v>3</v>
      </c>
      <c r="N60" s="128">
        <v>3</v>
      </c>
      <c r="O60" s="129" t="s">
        <v>651</v>
      </c>
    </row>
    <row r="61" spans="1:15">
      <c r="A61">
        <v>40</v>
      </c>
      <c r="B61" s="128">
        <v>47</v>
      </c>
      <c r="C61" t="s">
        <v>131</v>
      </c>
      <c r="D61" t="s">
        <v>88</v>
      </c>
      <c r="E61" t="s">
        <v>97</v>
      </c>
      <c r="F61" s="128">
        <v>4</v>
      </c>
      <c r="G61" s="128">
        <v>3</v>
      </c>
      <c r="H61" s="128">
        <v>4</v>
      </c>
      <c r="I61" s="128">
        <v>3</v>
      </c>
      <c r="J61" s="128">
        <v>3</v>
      </c>
      <c r="K61" s="128">
        <v>3</v>
      </c>
      <c r="L61" s="128">
        <v>4</v>
      </c>
      <c r="M61" s="128">
        <v>4</v>
      </c>
      <c r="N61" s="128">
        <v>4</v>
      </c>
      <c r="O61" s="129" t="s">
        <v>652</v>
      </c>
    </row>
    <row r="62" spans="1:15">
      <c r="A62">
        <v>41</v>
      </c>
      <c r="B62" s="128">
        <v>31</v>
      </c>
      <c r="C62" t="s">
        <v>131</v>
      </c>
      <c r="D62" t="s">
        <v>88</v>
      </c>
      <c r="E62" t="s">
        <v>133</v>
      </c>
      <c r="F62" s="128">
        <v>4</v>
      </c>
      <c r="G62" s="128">
        <v>4</v>
      </c>
      <c r="H62" s="128">
        <v>3</v>
      </c>
      <c r="I62" s="128">
        <v>3</v>
      </c>
      <c r="J62" s="128">
        <v>3</v>
      </c>
      <c r="K62" s="128">
        <v>3</v>
      </c>
      <c r="L62" s="128">
        <v>4</v>
      </c>
      <c r="M62" s="128">
        <v>3</v>
      </c>
      <c r="N62" s="128">
        <v>4</v>
      </c>
      <c r="O62" s="129" t="s">
        <v>653</v>
      </c>
    </row>
    <row r="63" spans="1:15">
      <c r="A63">
        <v>42</v>
      </c>
      <c r="B63" s="128">
        <v>26</v>
      </c>
      <c r="C63" t="s">
        <v>131</v>
      </c>
      <c r="D63" t="s">
        <v>88</v>
      </c>
      <c r="E63" t="s">
        <v>133</v>
      </c>
      <c r="F63" s="128">
        <v>3</v>
      </c>
      <c r="G63" s="128">
        <v>3</v>
      </c>
      <c r="H63" s="128">
        <v>3</v>
      </c>
      <c r="I63" s="128">
        <v>3</v>
      </c>
      <c r="J63" s="128">
        <v>3</v>
      </c>
      <c r="K63" s="128">
        <v>3</v>
      </c>
      <c r="L63" s="128">
        <v>4</v>
      </c>
      <c r="M63" s="128">
        <v>3</v>
      </c>
      <c r="N63" s="128">
        <v>4</v>
      </c>
      <c r="O63" s="129" t="s">
        <v>22</v>
      </c>
    </row>
    <row r="64" spans="1:15">
      <c r="A64">
        <v>43</v>
      </c>
      <c r="B64" s="128">
        <v>38</v>
      </c>
      <c r="C64" t="s">
        <v>131</v>
      </c>
      <c r="D64" t="s">
        <v>88</v>
      </c>
      <c r="E64" t="s">
        <v>100</v>
      </c>
      <c r="F64" s="128">
        <v>4</v>
      </c>
      <c r="G64" s="128">
        <v>4</v>
      </c>
      <c r="H64" s="128">
        <v>4</v>
      </c>
      <c r="I64" s="128">
        <v>4</v>
      </c>
      <c r="J64" s="128">
        <v>3</v>
      </c>
      <c r="K64" s="128">
        <v>4</v>
      </c>
      <c r="L64" s="128">
        <v>4</v>
      </c>
      <c r="M64" s="128">
        <v>4</v>
      </c>
      <c r="N64" s="128">
        <v>4</v>
      </c>
      <c r="O64" s="129" t="s">
        <v>134</v>
      </c>
    </row>
    <row r="65" spans="1:15">
      <c r="A65">
        <v>44</v>
      </c>
      <c r="B65" s="128">
        <v>24</v>
      </c>
      <c r="C65" t="s">
        <v>131</v>
      </c>
      <c r="D65" t="s">
        <v>137</v>
      </c>
      <c r="E65" t="s">
        <v>133</v>
      </c>
      <c r="F65" s="128">
        <v>4</v>
      </c>
      <c r="G65" s="128">
        <v>3</v>
      </c>
      <c r="H65" s="128">
        <v>4</v>
      </c>
      <c r="I65" s="128">
        <v>3</v>
      </c>
      <c r="J65" s="128">
        <v>3</v>
      </c>
      <c r="K65" s="128">
        <v>4</v>
      </c>
      <c r="L65" s="128">
        <v>3</v>
      </c>
      <c r="M65" s="128">
        <v>4</v>
      </c>
      <c r="N65" s="128">
        <v>4</v>
      </c>
      <c r="O65" s="129" t="s">
        <v>654</v>
      </c>
    </row>
    <row r="66" spans="1:15">
      <c r="A66">
        <v>45</v>
      </c>
      <c r="B66" s="128">
        <v>47</v>
      </c>
      <c r="C66" t="s">
        <v>131</v>
      </c>
      <c r="D66" t="s">
        <v>88</v>
      </c>
      <c r="E66" t="s">
        <v>98</v>
      </c>
      <c r="F66" s="128">
        <v>3</v>
      </c>
      <c r="G66" s="128">
        <v>3</v>
      </c>
      <c r="H66" s="128">
        <v>3</v>
      </c>
      <c r="I66" s="128">
        <v>3</v>
      </c>
      <c r="J66" s="128">
        <v>3</v>
      </c>
      <c r="K66" s="128">
        <v>3</v>
      </c>
      <c r="L66" s="128">
        <v>3</v>
      </c>
      <c r="M66" s="128">
        <v>3</v>
      </c>
      <c r="N66" s="128">
        <v>4</v>
      </c>
      <c r="O66" s="129" t="s">
        <v>655</v>
      </c>
    </row>
    <row r="67" spans="1:15">
      <c r="A67">
        <v>46</v>
      </c>
      <c r="B67" s="128">
        <v>28</v>
      </c>
      <c r="C67" t="s">
        <v>131</v>
      </c>
      <c r="D67" t="s">
        <v>88</v>
      </c>
      <c r="E67" t="s">
        <v>98</v>
      </c>
      <c r="F67" s="128">
        <v>4</v>
      </c>
      <c r="G67" s="128">
        <v>4</v>
      </c>
      <c r="H67" s="128">
        <v>4</v>
      </c>
      <c r="I67" s="128">
        <v>4</v>
      </c>
      <c r="J67" s="128">
        <v>4</v>
      </c>
      <c r="K67" s="128">
        <v>4</v>
      </c>
      <c r="L67" s="128">
        <v>4</v>
      </c>
      <c r="M67" s="128">
        <v>4</v>
      </c>
      <c r="N67" s="128">
        <v>4</v>
      </c>
      <c r="O67" s="129" t="s">
        <v>656</v>
      </c>
    </row>
    <row r="68" spans="1:15">
      <c r="A68">
        <v>47</v>
      </c>
      <c r="B68" s="128">
        <v>28</v>
      </c>
      <c r="C68" t="s">
        <v>131</v>
      </c>
      <c r="D68" t="s">
        <v>88</v>
      </c>
      <c r="E68" t="s">
        <v>98</v>
      </c>
      <c r="F68" s="128">
        <v>4</v>
      </c>
      <c r="G68" s="128">
        <v>4</v>
      </c>
      <c r="H68" s="128">
        <v>4</v>
      </c>
      <c r="I68" s="128">
        <v>4</v>
      </c>
      <c r="J68" s="128">
        <v>2</v>
      </c>
      <c r="K68" s="128">
        <v>4</v>
      </c>
      <c r="L68" s="128">
        <v>4</v>
      </c>
      <c r="M68" s="128">
        <v>4</v>
      </c>
      <c r="N68" s="128">
        <v>4</v>
      </c>
      <c r="O68" s="129" t="s">
        <v>147</v>
      </c>
    </row>
    <row r="69" spans="1:15">
      <c r="A69">
        <v>48</v>
      </c>
      <c r="B69" s="128">
        <v>28</v>
      </c>
      <c r="C69" t="s">
        <v>131</v>
      </c>
      <c r="D69" t="s">
        <v>88</v>
      </c>
      <c r="E69" t="s">
        <v>98</v>
      </c>
      <c r="F69" s="128">
        <v>3</v>
      </c>
      <c r="G69" s="128">
        <v>4</v>
      </c>
      <c r="H69" s="128">
        <v>4</v>
      </c>
      <c r="I69" s="128">
        <v>4</v>
      </c>
      <c r="J69" s="128">
        <v>4</v>
      </c>
      <c r="K69" s="128">
        <v>3</v>
      </c>
      <c r="L69" s="128">
        <v>4</v>
      </c>
      <c r="M69" s="128">
        <v>4</v>
      </c>
      <c r="N69" s="128">
        <v>4</v>
      </c>
      <c r="O69" s="129" t="s">
        <v>147</v>
      </c>
    </row>
    <row r="70" spans="1:15">
      <c r="A70">
        <v>49</v>
      </c>
      <c r="B70" s="128">
        <v>28</v>
      </c>
      <c r="C70" t="s">
        <v>131</v>
      </c>
      <c r="D70" t="s">
        <v>88</v>
      </c>
      <c r="E70" t="s">
        <v>98</v>
      </c>
      <c r="F70" s="128">
        <v>4</v>
      </c>
      <c r="G70" s="128">
        <v>4</v>
      </c>
      <c r="H70" s="128">
        <v>4</v>
      </c>
      <c r="I70" s="128">
        <v>4</v>
      </c>
      <c r="J70" s="128">
        <v>4</v>
      </c>
      <c r="K70" s="128">
        <v>4</v>
      </c>
      <c r="L70" s="128">
        <v>4</v>
      </c>
      <c r="M70" s="128">
        <v>4</v>
      </c>
      <c r="N70" s="128">
        <v>4</v>
      </c>
      <c r="O70" s="129" t="s">
        <v>657</v>
      </c>
    </row>
    <row r="71" spans="1:15">
      <c r="A71">
        <v>50</v>
      </c>
      <c r="B71" s="128">
        <v>31</v>
      </c>
      <c r="C71" t="s">
        <v>131</v>
      </c>
      <c r="D71" t="s">
        <v>88</v>
      </c>
      <c r="E71" t="s">
        <v>97</v>
      </c>
      <c r="F71" s="128">
        <v>4</v>
      </c>
      <c r="G71" s="128">
        <v>4</v>
      </c>
      <c r="H71" s="128">
        <v>4</v>
      </c>
      <c r="I71" s="128">
        <v>4</v>
      </c>
      <c r="J71" s="128">
        <v>3</v>
      </c>
      <c r="K71" s="128">
        <v>3</v>
      </c>
      <c r="L71" s="128">
        <v>4</v>
      </c>
      <c r="M71" s="128">
        <v>3</v>
      </c>
      <c r="N71" s="128">
        <v>3</v>
      </c>
      <c r="O71" s="129" t="s">
        <v>658</v>
      </c>
    </row>
    <row r="72" spans="1:15">
      <c r="A72">
        <v>51</v>
      </c>
      <c r="B72" s="128">
        <v>43</v>
      </c>
      <c r="C72" t="s">
        <v>131</v>
      </c>
      <c r="D72" t="s">
        <v>88</v>
      </c>
      <c r="E72" t="s">
        <v>97</v>
      </c>
      <c r="F72" s="128">
        <v>4</v>
      </c>
      <c r="G72" s="128">
        <v>4</v>
      </c>
      <c r="H72" s="128">
        <v>4</v>
      </c>
      <c r="I72" s="128">
        <v>4</v>
      </c>
      <c r="J72" s="128">
        <v>4</v>
      </c>
      <c r="K72" s="128">
        <v>4</v>
      </c>
      <c r="L72" s="128">
        <v>4</v>
      </c>
      <c r="M72" s="128">
        <v>4</v>
      </c>
      <c r="N72" s="128">
        <v>4</v>
      </c>
      <c r="O72" s="129" t="s">
        <v>180</v>
      </c>
    </row>
    <row r="73" spans="1:15">
      <c r="A73">
        <v>52</v>
      </c>
      <c r="B73" s="128">
        <v>41</v>
      </c>
      <c r="C73" t="s">
        <v>135</v>
      </c>
      <c r="D73" t="s">
        <v>88</v>
      </c>
      <c r="E73" t="s">
        <v>133</v>
      </c>
      <c r="F73" s="128">
        <v>3</v>
      </c>
      <c r="G73" s="128">
        <v>3</v>
      </c>
      <c r="H73" s="128">
        <v>3</v>
      </c>
      <c r="I73" s="128">
        <v>3</v>
      </c>
      <c r="J73" s="128">
        <v>3</v>
      </c>
      <c r="K73" s="128">
        <v>3</v>
      </c>
      <c r="L73" s="128">
        <v>3</v>
      </c>
      <c r="M73" s="128">
        <v>3</v>
      </c>
      <c r="N73" s="128">
        <v>3</v>
      </c>
      <c r="O73" s="129" t="s">
        <v>659</v>
      </c>
    </row>
    <row r="74" spans="1:15">
      <c r="A74">
        <v>53</v>
      </c>
      <c r="B74" s="128">
        <v>28</v>
      </c>
      <c r="C74" t="s">
        <v>131</v>
      </c>
      <c r="D74" t="s">
        <v>88</v>
      </c>
      <c r="E74" t="s">
        <v>98</v>
      </c>
      <c r="F74" s="128">
        <v>4</v>
      </c>
      <c r="G74" s="128">
        <v>4</v>
      </c>
      <c r="H74" s="128">
        <v>4</v>
      </c>
      <c r="I74" s="128">
        <v>4</v>
      </c>
      <c r="J74" s="128">
        <v>4</v>
      </c>
      <c r="K74" s="128">
        <v>4</v>
      </c>
      <c r="L74" s="128">
        <v>4</v>
      </c>
      <c r="M74" s="128">
        <v>4</v>
      </c>
      <c r="N74" s="128">
        <v>4</v>
      </c>
      <c r="O74" s="129" t="s">
        <v>187</v>
      </c>
    </row>
    <row r="75" spans="1:15">
      <c r="A75">
        <v>54</v>
      </c>
      <c r="B75" s="128">
        <v>33</v>
      </c>
      <c r="C75" t="s">
        <v>131</v>
      </c>
      <c r="D75" t="s">
        <v>88</v>
      </c>
      <c r="E75" t="s">
        <v>98</v>
      </c>
      <c r="F75" s="128">
        <v>4</v>
      </c>
      <c r="G75" s="128">
        <v>3</v>
      </c>
      <c r="H75" s="128">
        <v>4</v>
      </c>
      <c r="I75" s="128">
        <v>4</v>
      </c>
      <c r="J75" s="128">
        <v>3</v>
      </c>
      <c r="K75" s="128">
        <v>4</v>
      </c>
      <c r="L75" s="128">
        <v>4</v>
      </c>
      <c r="M75" s="128">
        <v>4</v>
      </c>
      <c r="N75" s="128">
        <v>4</v>
      </c>
      <c r="O75" s="129" t="s">
        <v>660</v>
      </c>
    </row>
    <row r="76" spans="1:15">
      <c r="A76">
        <v>55</v>
      </c>
      <c r="B76" s="128">
        <v>38</v>
      </c>
      <c r="C76" t="s">
        <v>135</v>
      </c>
      <c r="D76" t="s">
        <v>88</v>
      </c>
      <c r="E76" t="s">
        <v>98</v>
      </c>
      <c r="F76" s="128">
        <v>3</v>
      </c>
      <c r="G76" s="128">
        <v>3</v>
      </c>
      <c r="H76" s="128">
        <v>3</v>
      </c>
      <c r="I76" s="128">
        <v>3</v>
      </c>
      <c r="J76" s="128">
        <v>3</v>
      </c>
      <c r="K76" s="128">
        <v>3</v>
      </c>
      <c r="L76" s="128">
        <v>3</v>
      </c>
      <c r="M76" s="128">
        <v>3</v>
      </c>
      <c r="N76" s="128">
        <v>3</v>
      </c>
      <c r="O76" s="130">
        <v>0</v>
      </c>
    </row>
    <row r="77" spans="1:15">
      <c r="A77">
        <v>56</v>
      </c>
      <c r="B77" s="128">
        <v>44</v>
      </c>
      <c r="C77" t="s">
        <v>131</v>
      </c>
      <c r="D77" t="s">
        <v>88</v>
      </c>
      <c r="E77" t="s">
        <v>97</v>
      </c>
      <c r="F77" s="128">
        <v>4</v>
      </c>
      <c r="G77" s="128">
        <v>4</v>
      </c>
      <c r="H77" s="128">
        <v>4</v>
      </c>
      <c r="I77" s="128">
        <v>4</v>
      </c>
      <c r="J77" s="128">
        <v>4</v>
      </c>
      <c r="K77" s="128">
        <v>4</v>
      </c>
      <c r="L77" s="128">
        <v>4</v>
      </c>
      <c r="M77" s="128">
        <v>4</v>
      </c>
      <c r="N77" s="128">
        <v>4</v>
      </c>
      <c r="O77" s="129" t="s">
        <v>221</v>
      </c>
    </row>
    <row r="78" spans="1:15">
      <c r="A78">
        <v>57</v>
      </c>
      <c r="B78" s="128">
        <v>25</v>
      </c>
      <c r="C78" t="s">
        <v>131</v>
      </c>
      <c r="D78" t="s">
        <v>88</v>
      </c>
      <c r="E78" t="s">
        <v>98</v>
      </c>
      <c r="F78" s="128">
        <v>4</v>
      </c>
      <c r="G78" s="128">
        <v>4</v>
      </c>
      <c r="H78" s="128">
        <v>4</v>
      </c>
      <c r="I78" s="128">
        <v>4</v>
      </c>
      <c r="J78" s="128">
        <v>4</v>
      </c>
      <c r="K78" s="128">
        <v>4</v>
      </c>
      <c r="L78" s="128">
        <v>4</v>
      </c>
      <c r="M78" s="128">
        <v>4</v>
      </c>
      <c r="N78" s="128">
        <v>4</v>
      </c>
      <c r="O78" s="129" t="s">
        <v>134</v>
      </c>
    </row>
    <row r="79" spans="1:15">
      <c r="A79">
        <v>58</v>
      </c>
      <c r="B79" s="128">
        <v>42</v>
      </c>
      <c r="C79" t="s">
        <v>135</v>
      </c>
      <c r="D79" t="s">
        <v>88</v>
      </c>
      <c r="E79" t="s">
        <v>97</v>
      </c>
      <c r="F79" s="128">
        <v>4</v>
      </c>
      <c r="G79" s="128">
        <v>4</v>
      </c>
      <c r="H79" s="128">
        <v>3</v>
      </c>
      <c r="I79" s="128">
        <v>3</v>
      </c>
      <c r="J79" s="128">
        <v>4</v>
      </c>
      <c r="K79" s="128">
        <v>4</v>
      </c>
      <c r="L79" s="128">
        <v>4</v>
      </c>
      <c r="M79" s="128">
        <v>3</v>
      </c>
      <c r="N79" s="128">
        <v>3</v>
      </c>
      <c r="O79" s="129" t="s">
        <v>148</v>
      </c>
    </row>
    <row r="80" spans="1:15">
      <c r="A80">
        <v>59</v>
      </c>
      <c r="B80" s="128">
        <v>32</v>
      </c>
      <c r="C80" t="s">
        <v>135</v>
      </c>
      <c r="D80" t="s">
        <v>88</v>
      </c>
      <c r="E80" t="s">
        <v>98</v>
      </c>
      <c r="F80" s="128">
        <v>4</v>
      </c>
      <c r="G80" s="128">
        <v>4</v>
      </c>
      <c r="H80" s="128">
        <v>4</v>
      </c>
      <c r="I80" s="128">
        <v>4</v>
      </c>
      <c r="J80" s="128">
        <v>4</v>
      </c>
      <c r="K80" s="128">
        <v>4</v>
      </c>
      <c r="L80" s="128">
        <v>4</v>
      </c>
      <c r="M80" s="128">
        <v>4</v>
      </c>
      <c r="N80" s="128">
        <v>4</v>
      </c>
      <c r="O80" s="129" t="s">
        <v>22</v>
      </c>
    </row>
  </sheetData>
  <mergeCells count="4">
    <mergeCell ref="D1:K1"/>
    <mergeCell ref="D2:K2"/>
    <mergeCell ref="A4:D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REKAP PER UNSUR</vt:lpstr>
      <vt:lpstr>REKAP PER INDIKATOR</vt:lpstr>
      <vt:lpstr>REKAP FINAL</vt:lpstr>
      <vt:lpstr>Regli-S</vt:lpstr>
      <vt:lpstr>Kesus-S</vt:lpstr>
      <vt:lpstr>Kesdas-S</vt:lpstr>
      <vt:lpstr>PSDK-S</vt:lpstr>
      <vt:lpstr>Sarpras-S</vt:lpstr>
      <vt:lpstr>Farmakmin-S</vt:lpstr>
      <vt:lpstr>Umpeg-R</vt:lpstr>
      <vt:lpstr>Keuangan-R</vt:lpstr>
      <vt:lpstr>PE-R</vt:lpstr>
      <vt:lpstr>Regli-R</vt:lpstr>
      <vt:lpstr>Kesus-R</vt:lpstr>
      <vt:lpstr>Kesdas-R</vt:lpstr>
      <vt:lpstr>Promkes-R</vt:lpstr>
      <vt:lpstr>GiziKIA-R</vt:lpstr>
      <vt:lpstr>Keswapol-R</vt:lpstr>
      <vt:lpstr>Survim-R</vt:lpstr>
      <vt:lpstr>P2P-R</vt:lpstr>
      <vt:lpstr>Kesling-R</vt:lpstr>
      <vt:lpstr>PSDK-R</vt:lpstr>
      <vt:lpstr>Sarpras-R</vt:lpstr>
      <vt:lpstr>Farmakmin-R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nn</dc:creator>
  <cp:lastModifiedBy>IT Dinkes Sleman</cp:lastModifiedBy>
  <cp:lastPrinted>2026-08-03T08:03:04Z</cp:lastPrinted>
  <dcterms:created xsi:type="dcterms:W3CDTF">2025-09-24T03:13:00Z</dcterms:created>
  <dcterms:modified xsi:type="dcterms:W3CDTF">2026-08-03T09:24:29Z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2057-12.2.0.23155</vt:lpwstr>
  </property>
</Properties>
</file>